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30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yr graphs" sheetId="1" r:id="rId1"/>
    <sheet name="Years" sheetId="2" r:id="rId2"/>
    <sheet name="soybeans" sheetId="3" r:id="rId3"/>
    <sheet name="seaonal pattern" sheetId="4" r:id="rId4"/>
    <sheet name="%NS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<sst xmlns="http://schemas.openxmlformats.org/spreadsheetml/2006/main" count="506" uniqueCount="147">
  <si>
    <t>Flight trap summary</t>
  </si>
  <si>
    <t>Year</t>
  </si>
  <si>
    <t>Cloudless Sulphur</t>
  </si>
  <si>
    <t>Gulf Fritillary</t>
  </si>
  <si>
    <t>Notes</t>
  </si>
  <si>
    <t>spr3</t>
  </si>
  <si>
    <t>fll3</t>
  </si>
  <si>
    <t>fll5</t>
  </si>
  <si>
    <t>#5=$4</t>
  </si>
  <si>
    <t>est.</t>
  </si>
  <si>
    <t>Long-tailed Skipper</t>
  </si>
  <si>
    <t>sum</t>
  </si>
  <si>
    <t>x</t>
  </si>
  <si>
    <t>y</t>
  </si>
  <si>
    <t xml:space="preserve"> </t>
  </si>
  <si>
    <t>b</t>
  </si>
  <si>
    <t>Column 1</t>
  </si>
  <si>
    <t>Column 2</t>
  </si>
  <si>
    <t>Buckeye</t>
  </si>
  <si>
    <t>spr5</t>
  </si>
  <si>
    <t>Correlations: fall migration</t>
  </si>
  <si>
    <t>Correlations: spring migration</t>
  </si>
  <si>
    <t>FL</t>
  </si>
  <si>
    <t>Soybean acres planted in Fla and Ga. (thousands)</t>
  </si>
  <si>
    <t>LT fall</t>
  </si>
  <si>
    <t>Per cent south in fall</t>
  </si>
  <si>
    <t>Week</t>
  </si>
  <si>
    <t>CS</t>
  </si>
  <si>
    <t>GF</t>
  </si>
  <si>
    <t>BE</t>
  </si>
  <si>
    <t>EL</t>
  </si>
  <si>
    <t>ED</t>
  </si>
  <si>
    <t>EN</t>
  </si>
  <si>
    <t>LT</t>
  </si>
  <si>
    <t>30Aug</t>
  </si>
  <si>
    <t>06Sep</t>
  </si>
  <si>
    <t>13Sep</t>
  </si>
  <si>
    <t>20Sep</t>
  </si>
  <si>
    <t>27Sep</t>
  </si>
  <si>
    <t>04Oct</t>
  </si>
  <si>
    <t>11Oct</t>
  </si>
  <si>
    <t>18Oct</t>
  </si>
  <si>
    <t>25Oct</t>
  </si>
  <si>
    <t>01Nov</t>
  </si>
  <si>
    <t>08Nov</t>
  </si>
  <si>
    <t>15Nov</t>
  </si>
  <si>
    <t>22Nov</t>
  </si>
  <si>
    <t>29Nov</t>
  </si>
  <si>
    <t>Per cent north in spring</t>
  </si>
  <si>
    <t>8Mar</t>
  </si>
  <si>
    <t>15Mar</t>
  </si>
  <si>
    <t>22Mar</t>
  </si>
  <si>
    <t>29Mar</t>
  </si>
  <si>
    <t>05Apr</t>
  </si>
  <si>
    <t>12Apr</t>
  </si>
  <si>
    <t>19Apr</t>
  </si>
  <si>
    <t>26Apr</t>
  </si>
  <si>
    <t>03May</t>
  </si>
  <si>
    <t>10May</t>
  </si>
  <si>
    <t>17May</t>
  </si>
  <si>
    <t>24May</t>
  </si>
  <si>
    <t>31May</t>
  </si>
  <si>
    <t>RA</t>
  </si>
  <si>
    <t>PR</t>
  </si>
  <si>
    <t>PL</t>
  </si>
  <si>
    <t>ZS</t>
  </si>
  <si>
    <t>no.</t>
  </si>
  <si>
    <t>Total %</t>
  </si>
  <si>
    <t>Seasonal pattern of migration</t>
  </si>
  <si>
    <t>FALL migration southward</t>
  </si>
  <si>
    <t>No.</t>
  </si>
  <si>
    <t>Mean</t>
  </si>
  <si>
    <t>SPRING migration northward</t>
  </si>
  <si>
    <t>mid50%</t>
  </si>
  <si>
    <t>Paired estimates fall</t>
  </si>
  <si>
    <t>Paired estimates spring</t>
  </si>
  <si>
    <t>#5/#3 fall</t>
  </si>
  <si>
    <t>#5/#3 spring</t>
  </si>
  <si>
    <t>mean</t>
  </si>
  <si>
    <t xml:space="preserve">BE </t>
  </si>
  <si>
    <t>sum/sum</t>
  </si>
  <si>
    <t>g-sum</t>
  </si>
  <si>
    <t>Painted Lady</t>
  </si>
  <si>
    <t>(spr3+5)/2</t>
  </si>
  <si>
    <t>V. virginiensis</t>
  </si>
  <si>
    <t>paired estimates, spring PL</t>
  </si>
  <si>
    <t>Eurema lisa</t>
  </si>
  <si>
    <t>lisa fll: paired values</t>
  </si>
  <si>
    <t>Pieris rapae</t>
  </si>
  <si>
    <t>X</t>
  </si>
  <si>
    <t>L1</t>
  </si>
  <si>
    <t>L2</t>
  </si>
  <si>
    <t>spr3lo</t>
  </si>
  <si>
    <t>spr3hi</t>
  </si>
  <si>
    <t>hi</t>
  </si>
  <si>
    <t>lo</t>
  </si>
  <si>
    <t>#5=0.418*#3</t>
  </si>
  <si>
    <t>rapae spr</t>
  </si>
  <si>
    <t>PL spr</t>
  </si>
  <si>
    <t>#5=1,68*#3</t>
  </si>
  <si>
    <t>#5=1,40*#3</t>
  </si>
  <si>
    <t>n=</t>
  </si>
  <si>
    <t xml:space="preserve">    2 x 4 contingency table (chi square for P=0.05 and v=3 is 7.815)</t>
  </si>
  <si>
    <t xml:space="preserve">  OBSERVED</t>
  </si>
  <si>
    <t>species</t>
  </si>
  <si>
    <t>above</t>
  </si>
  <si>
    <t>not above</t>
  </si>
  <si>
    <t>total</t>
  </si>
  <si>
    <t xml:space="preserve">  EXPECTED</t>
  </si>
  <si>
    <t>fall medians</t>
  </si>
  <si>
    <t>spr median</t>
  </si>
  <si>
    <t>GM</t>
  </si>
  <si>
    <t>aboveGM</t>
  </si>
  <si>
    <t>GM=24.5</t>
  </si>
  <si>
    <t xml:space="preserve">    2 x 3 contingency table (chi square for P=0.05 and v=2 is 5.991)</t>
  </si>
  <si>
    <t>FALL</t>
  </si>
  <si>
    <t>SPRING</t>
  </si>
  <si>
    <t>CS fall</t>
  </si>
  <si>
    <t>GA km2</t>
  </si>
  <si>
    <t>GA kacres</t>
  </si>
  <si>
    <t>mean 1984-1997</t>
  </si>
  <si>
    <t>LT adj</t>
  </si>
  <si>
    <t>CSfall</t>
  </si>
  <si>
    <t>GFfall</t>
  </si>
  <si>
    <t>LTfall</t>
  </si>
  <si>
    <t>BEfall</t>
  </si>
  <si>
    <t>CSspr</t>
  </si>
  <si>
    <t>GFspr</t>
  </si>
  <si>
    <t>BEspr</t>
  </si>
  <si>
    <t>Observed</t>
  </si>
  <si>
    <t>Expected</t>
  </si>
  <si>
    <t>Chi Square</t>
  </si>
  <si>
    <t>DF=12</t>
  </si>
  <si>
    <t>p=0.05, X2=21.026</t>
  </si>
  <si>
    <t>p=0.001, X2=32.909</t>
  </si>
  <si>
    <t>(quartiles only when n=30 or more)</t>
  </si>
  <si>
    <t>fl3lo</t>
  </si>
  <si>
    <t>fl3hi</t>
  </si>
  <si>
    <t xml:space="preserve">  CHI SQUARE</t>
  </si>
  <si>
    <t>fall IQR</t>
  </si>
  <si>
    <t>above GM</t>
  </si>
  <si>
    <t>spr IQR</t>
  </si>
  <si>
    <t>average 90-99=</t>
  </si>
  <si>
    <t>=factor</t>
  </si>
  <si>
    <t>av.89-94</t>
  </si>
  <si>
    <t>av.95-00</t>
  </si>
  <si>
    <t>av.84-88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</si>
</sst>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/d/yyyy"/>
    <numFmt numFmtId="167" formatCode="00"/>
    <numFmt numFmtId="168" formatCode="0.00_)"/>
    <numFmt numFmtId="169" formatCode="0.0_)"/>
  </numFmts>
  <fonts count="38">
    <font>
      <sz val="10"/>
      <name val="Arial"/>
      <family val="0"/>
    </font>
    <font>
      <sz val="8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sz val="8.25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vertAlign val="superscript"/>
      <sz val="8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8.25"/>
      <name val="Arial"/>
      <family val="0"/>
    </font>
    <font>
      <vertAlign val="superscript"/>
      <sz val="8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vertAlign val="superscript"/>
      <sz val="11.5"/>
      <name val="Arial"/>
      <family val="0"/>
    </font>
    <font>
      <sz val="10.75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4.75"/>
      <name val="Arial"/>
      <family val="2"/>
    </font>
    <font>
      <sz val="4.75"/>
      <name val="Arial"/>
      <family val="2"/>
    </font>
    <font>
      <sz val="4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2"/>
      <name val="Courier"/>
      <family val="0"/>
    </font>
    <font>
      <b/>
      <sz val="9"/>
      <name val="Arial"/>
      <family val="2"/>
    </font>
    <font>
      <sz val="11.25"/>
      <name val="Arial"/>
      <family val="0"/>
    </font>
    <font>
      <sz val="5.75"/>
      <name val="Arial"/>
      <family val="2"/>
    </font>
    <font>
      <b/>
      <sz val="5.75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5"/>
      <name val="Arial"/>
      <family val="0"/>
    </font>
    <font>
      <i/>
      <sz val="11"/>
      <name val="Arial"/>
      <family val="2"/>
    </font>
    <font>
      <i/>
      <sz val="10.75"/>
      <name val="Arial"/>
      <family val="2"/>
    </font>
    <font>
      <i/>
      <sz val="9.25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7" fillId="0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64" fontId="0" fillId="0" borderId="0" xfId="19" applyFont="1" applyAlignment="1" quotePrefix="1">
      <alignment horizontal="left"/>
      <protection/>
    </xf>
    <xf numFmtId="164" fontId="0" fillId="0" borderId="0" xfId="19" applyFont="1" quotePrefix="1">
      <alignment/>
      <protection/>
    </xf>
    <xf numFmtId="164" fontId="0" fillId="0" borderId="0" xfId="19" applyFont="1" applyAlignment="1" applyProtection="1" quotePrefix="1">
      <alignment horizontal="left"/>
      <protection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FFLfr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graphs'!$C$9:$C$25</c:f>
              <c:numCache/>
            </c:numRef>
          </c:val>
        </c:ser>
        <c:gapWidth val="40"/>
        <c:axId val="4223064"/>
        <c:axId val="38007577"/>
      </c:barChart>
      <c:catAx>
        <c:axId val="42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7577"/>
        <c:crosses val="autoZero"/>
        <c:auto val="1"/>
        <c:lblOffset val="100"/>
        <c:noMultiLvlLbl val="0"/>
      </c:catAx>
      <c:valAx>
        <c:axId val="3800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3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graphs'!$AQ$9:$AQ$25</c:f>
                <c:numCache>
                  <c:ptCount val="17"/>
                  <c:pt idx="0">
                    <c:v>NaN</c:v>
                  </c:pt>
                  <c:pt idx="1">
                    <c:v>4.5716309980641885</c:v>
                  </c:pt>
                  <c:pt idx="2">
                    <c:v>12.096031591291933</c:v>
                  </c:pt>
                  <c:pt idx="3">
                    <c:v>19.997734930388887</c:v>
                  </c:pt>
                  <c:pt idx="4">
                    <c:v>NaN</c:v>
                  </c:pt>
                  <c:pt idx="5">
                    <c:v>5.224677494893899</c:v>
                  </c:pt>
                  <c:pt idx="6">
                    <c:v>9.740217533447684</c:v>
                  </c:pt>
                  <c:pt idx="7">
                    <c:v>5.224677494893899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3.6888895726028736</c:v>
                  </c:pt>
                  <c:pt idx="11">
                    <c:v>8.961568942739131</c:v>
                  </c:pt>
                  <c:pt idx="12">
                    <c:v>3.6888895726028736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3.6888895726028736</c:v>
                  </c:pt>
                  <c:pt idx="16">
                    <c:v>6.24160036018594</c:v>
                  </c:pt>
                </c:numCache>
              </c:numRef>
            </c:plus>
            <c:minus>
              <c:numRef>
                <c:f>'yr graphs'!$AP$9:$AP$25</c:f>
                <c:numCache>
                  <c:ptCount val="17"/>
                  <c:pt idx="0">
                    <c:v>NaN</c:v>
                  </c:pt>
                  <c:pt idx="1">
                    <c:v>0.9746821438651595</c:v>
                  </c:pt>
                  <c:pt idx="2">
                    <c:v>9.015933740659875</c:v>
                  </c:pt>
                  <c:pt idx="3">
                    <c:v>16.998339555706423</c:v>
                  </c:pt>
                  <c:pt idx="4">
                    <c:v>NaN</c:v>
                  </c:pt>
                  <c:pt idx="5">
                    <c:v>1.7577905093304462</c:v>
                  </c:pt>
                  <c:pt idx="6">
                    <c:v>6.604622118757106</c:v>
                  </c:pt>
                  <c:pt idx="7">
                    <c:v>1.7577905093304462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5.79942708372937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2.9101376723048826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>
                <c:ptCount val="1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</c:v>
                </c:pt>
              </c:numCache>
            </c:numRef>
          </c:cat>
          <c:val>
            <c:numRef>
              <c:f>'yr graphs'!$AO$9:$AO$25</c:f>
              <c:numCache>
                <c:ptCount val="17"/>
                <c:pt idx="1">
                  <c:v>1</c:v>
                </c:pt>
                <c:pt idx="2">
                  <c:v>26</c:v>
                </c:pt>
                <c:pt idx="3">
                  <c:v>84</c:v>
                </c:pt>
                <c:pt idx="5">
                  <c:v>2</c:v>
                </c:pt>
                <c:pt idx="6">
                  <c:v>15</c:v>
                </c:pt>
                <c:pt idx="7">
                  <c:v>2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-2</c:v>
                </c:pt>
                <c:pt idx="15">
                  <c:v>0</c:v>
                </c:pt>
                <c:pt idx="16">
                  <c:v>4</c:v>
                </c:pt>
              </c:numCache>
            </c:numRef>
          </c:val>
        </c:ser>
        <c:gapWidth val="40"/>
        <c:axId val="46792882"/>
        <c:axId val="18482755"/>
      </c:barChart>
      <c:catAx>
        <c:axId val="4679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2755"/>
        <c:crosses val="autoZero"/>
        <c:auto val="1"/>
        <c:lblOffset val="100"/>
        <c:noMultiLvlLbl val="0"/>
      </c:catAx>
      <c:valAx>
        <c:axId val="1848275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792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32127068"/>
        <c:axId val="20708157"/>
      </c:barChart>
      <c:catAx>
        <c:axId val="321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08157"/>
        <c:crosses val="autoZero"/>
        <c:auto val="1"/>
        <c:lblOffset val="100"/>
        <c:noMultiLvlLbl val="0"/>
      </c:catAx>
      <c:valAx>
        <c:axId val="2070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27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52155686"/>
        <c:axId val="66747991"/>
      </c:barChart>
      <c:catAx>
        <c:axId val="5215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7991"/>
        <c:crosses val="autoZero"/>
        <c:auto val="1"/>
        <c:lblOffset val="100"/>
        <c:noMultiLvlLbl val="0"/>
      </c:catAx>
      <c:valAx>
        <c:axId val="6674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5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63861008"/>
        <c:axId val="37878161"/>
      </c:barChart>
      <c:catAx>
        <c:axId val="6386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78161"/>
        <c:crosses val="autoZero"/>
        <c:auto val="1"/>
        <c:lblOffset val="100"/>
        <c:noMultiLvlLbl val="0"/>
      </c:catAx>
      <c:valAx>
        <c:axId val="37878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61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359130"/>
        <c:axId val="48232171"/>
      </c:scatterChart>
      <c:valAx>
        <c:axId val="5359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2171"/>
        <c:crosses val="autoZero"/>
        <c:crossBetween val="midCat"/>
        <c:dispUnits/>
      </c:valAx>
      <c:valAx>
        <c:axId val="48232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31436356"/>
        <c:axId val="14491749"/>
      </c:barChart>
      <c:catAx>
        <c:axId val="3143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91749"/>
        <c:crosses val="autoZero"/>
        <c:auto val="1"/>
        <c:lblOffset val="100"/>
        <c:noMultiLvlLbl val="0"/>
      </c:catAx>
      <c:valAx>
        <c:axId val="14491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36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63316878"/>
        <c:axId val="32980991"/>
      </c:barChart>
      <c:catAx>
        <c:axId val="6331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80991"/>
        <c:crosses val="autoZero"/>
        <c:auto val="1"/>
        <c:lblOffset val="100"/>
        <c:noMultiLvlLbl val="0"/>
      </c:catAx>
      <c:valAx>
        <c:axId val="32980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16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"/>
          <c:w val="0.8697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28393464"/>
        <c:axId val="54214585"/>
      </c:barChart>
      <c:catAx>
        <c:axId val="2839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4585"/>
        <c:crosses val="autoZero"/>
        <c:auto val="1"/>
        <c:lblOffset val="100"/>
        <c:noMultiLvlLbl val="0"/>
      </c:catAx>
      <c:valAx>
        <c:axId val="5421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9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"/>
          <c:w val="0.81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Years!$P$4:$P$24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18169218"/>
        <c:axId val="29305235"/>
      </c:barChart>
      <c:catAx>
        <c:axId val="1816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05235"/>
        <c:crosses val="autoZero"/>
        <c:auto val="1"/>
        <c:lblOffset val="100"/>
        <c:noMultiLvlLbl val="0"/>
      </c:catAx>
      <c:valAx>
        <c:axId val="293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6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6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numRef>
              <c:f>Years!$A$4:$A$24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Years!$H$4:$H$24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40"/>
        <c:axId val="62420524"/>
        <c:axId val="24913805"/>
      </c:barChart>
      <c:catAx>
        <c:axId val="6242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3805"/>
        <c:crosses val="autoZero"/>
        <c:auto val="1"/>
        <c:lblOffset val="100"/>
        <c:noMultiLvlLbl val="0"/>
      </c:catAx>
      <c:valAx>
        <c:axId val="24913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20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cat>
            <c:numRef>
              <c:f>'yr graphs'!$A$8:$A$25</c:f>
              <c:numCache/>
            </c:numRef>
          </c:cat>
          <c:val>
            <c:numRef>
              <c:f>'yr graphs'!$K$8:$K$25</c:f>
              <c:numCache/>
            </c:numRef>
          </c:val>
        </c:ser>
        <c:gapWidth val="40"/>
        <c:axId val="6523874"/>
        <c:axId val="58714867"/>
      </c:barChart>
      <c:catAx>
        <c:axId val="652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14867"/>
        <c:crosses val="autoZero"/>
        <c:auto val="1"/>
        <c:lblOffset val="100"/>
        <c:noMultiLvlLbl val="0"/>
      </c:catAx>
      <c:valAx>
        <c:axId val="58714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3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Years!$O$28:$O$38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2897654"/>
        <c:axId val="4752295"/>
      </c:scatterChart>
      <c:valAx>
        <c:axId val="2289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2295"/>
        <c:crosses val="autoZero"/>
        <c:crossBetween val="midCat"/>
        <c:dispUnits/>
      </c:valAx>
      <c:valAx>
        <c:axId val="475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7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Years!$O$28:$O$38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2770656"/>
        <c:axId val="49391585"/>
      </c:scatterChart>
      <c:valAx>
        <c:axId val="42770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91585"/>
        <c:crosses val="autoZero"/>
        <c:crossBetween val="midCat"/>
        <c:dispUnits/>
      </c:valAx>
      <c:valAx>
        <c:axId val="4939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0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265"/>
          <c:w val="0.70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1871082"/>
        <c:axId val="41295419"/>
      </c:scatterChart>
      <c:valAx>
        <c:axId val="418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95419"/>
        <c:crosses val="autoZero"/>
        <c:crossBetween val="midCat"/>
        <c:dispUnits/>
      </c:valAx>
      <c:valAx>
        <c:axId val="4129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71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6114452"/>
        <c:axId val="56594613"/>
      </c:scatterChart>
      <c:valAx>
        <c:axId val="36114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4613"/>
        <c:crosses val="autoZero"/>
        <c:crossBetween val="midCat"/>
        <c:dispUnits/>
      </c:valAx>
      <c:valAx>
        <c:axId val="56594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14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Years!$L$28:$L$38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9589470"/>
        <c:axId val="20760911"/>
      </c:scatterChart>
      <c:valAx>
        <c:axId val="39589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0911"/>
        <c:crosses val="autoZero"/>
        <c:crossBetween val="midCat"/>
        <c:dispUnits/>
      </c:valAx>
      <c:valAx>
        <c:axId val="207609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894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Years!$K$28:$K$38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Years!$L$28:$L$38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2630472"/>
        <c:axId val="3912201"/>
      </c:scatterChart>
      <c:valAx>
        <c:axId val="5263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2201"/>
        <c:crosses val="autoZero"/>
        <c:crossBetween val="midCat"/>
        <c:dispUnits/>
      </c:valAx>
      <c:valAx>
        <c:axId val="39122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30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"/>
          <c:w val="0.921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Years!$G$28:$G$38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Years!$H$28:$H$38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5209810"/>
        <c:axId val="48452835"/>
      </c:scatterChart>
      <c:valAx>
        <c:axId val="35209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52835"/>
        <c:crosses val="autoZero"/>
        <c:crossBetween val="midCat"/>
        <c:dispUnits/>
      </c:valAx>
      <c:valAx>
        <c:axId val="484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Net migration, trap #4,5</a:t>
                </a:r>
              </a:p>
            </c:rich>
          </c:tx>
          <c:layout>
            <c:manualLayout>
              <c:xMode val="factor"/>
              <c:yMode val="factor"/>
              <c:x val="0.00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9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Years!$E$9:$E$24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33422332"/>
        <c:axId val="32365533"/>
      </c:bar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2365533"/>
        <c:crosses val="autoZero"/>
        <c:auto val="1"/>
        <c:lblOffset val="100"/>
        <c:noMultiLvlLbl val="0"/>
      </c:catAx>
      <c:valAx>
        <c:axId val="32365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3422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Years!$F$9:$F$24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22854342"/>
        <c:axId val="4362487"/>
      </c:bar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362487"/>
        <c:crosses val="autoZero"/>
        <c:auto val="1"/>
        <c:lblOffset val="100"/>
        <c:noMultiLvlLbl val="0"/>
      </c:catAx>
      <c:valAx>
        <c:axId val="436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2854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Years!$I$9:$I$24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39262384"/>
        <c:axId val="17817137"/>
      </c:bar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7817137"/>
        <c:crosses val="autoZero"/>
        <c:auto val="1"/>
        <c:lblOffset val="100"/>
        <c:noMultiLvlLbl val="0"/>
      </c:catAx>
      <c:valAx>
        <c:axId val="1781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9262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18"/>
            <c:invertIfNegative val="0"/>
            <c:spPr>
              <a:solidFill>
                <a:srgbClr val="800000"/>
              </a:solidFill>
            </c:spPr>
          </c:dPt>
          <c:cat>
            <c:numRef>
              <c:f>'yr graphs'!$A$10:$A$25</c:f>
              <c:num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numCache>
            </c:numRef>
          </c:cat>
          <c:val>
            <c:numRef>
              <c:f>'yr graphs'!$S$10:$S$25</c:f>
              <c:numCache>
                <c:ptCount val="16"/>
                <c:pt idx="0">
                  <c:v>63</c:v>
                </c:pt>
                <c:pt idx="1">
                  <c:v>288</c:v>
                </c:pt>
                <c:pt idx="2">
                  <c:v>63</c:v>
                </c:pt>
                <c:pt idx="3">
                  <c:v>198</c:v>
                </c:pt>
                <c:pt idx="4">
                  <c:v>70</c:v>
                </c:pt>
                <c:pt idx="5">
                  <c:v>39</c:v>
                </c:pt>
                <c:pt idx="6">
                  <c:v>84</c:v>
                </c:pt>
                <c:pt idx="7">
                  <c:v>59</c:v>
                </c:pt>
                <c:pt idx="8">
                  <c:v>24</c:v>
                </c:pt>
                <c:pt idx="9">
                  <c:v>56</c:v>
                </c:pt>
                <c:pt idx="10">
                  <c:v>85</c:v>
                </c:pt>
                <c:pt idx="11">
                  <c:v>39</c:v>
                </c:pt>
                <c:pt idx="12">
                  <c:v>92</c:v>
                </c:pt>
                <c:pt idx="14">
                  <c:v>17</c:v>
                </c:pt>
                <c:pt idx="15">
                  <c:v>25</c:v>
                </c:pt>
              </c:numCache>
            </c:numRef>
          </c:val>
        </c:ser>
        <c:gapWidth val="40"/>
        <c:axId val="58671756"/>
        <c:axId val="58283757"/>
      </c:barChart>
      <c:catAx>
        <c:axId val="5867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83757"/>
        <c:crosses val="autoZero"/>
        <c:auto val="1"/>
        <c:lblOffset val="100"/>
        <c:noMultiLvlLbl val="0"/>
      </c:catAx>
      <c:valAx>
        <c:axId val="58283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7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Years!$J$9:$J$24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26136506"/>
        <c:axId val="33901963"/>
      </c:bar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901963"/>
        <c:crosses val="autoZero"/>
        <c:auto val="1"/>
        <c:lblOffset val="100"/>
        <c:noMultiLvlLbl val="0"/>
      </c:catAx>
      <c:valAx>
        <c:axId val="3390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613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Years!$M$9:$M$24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36682212"/>
        <c:axId val="61704453"/>
      </c:bar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1704453"/>
        <c:crosses val="autoZero"/>
        <c:auto val="1"/>
        <c:lblOffset val="100"/>
        <c:noMultiLvlLbl val="0"/>
      </c:catAx>
      <c:valAx>
        <c:axId val="61704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6682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89"/>
          <c:h val="0.909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333333"/>
              </a:solidFill>
            </c:spPr>
          </c:dPt>
          <c:cat>
            <c:numRef>
              <c:f>Years!$A$9:$A$24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Years!$N$9:$N$24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40"/>
        <c:axId val="18469166"/>
        <c:axId val="32004767"/>
      </c:barChart>
      <c:catAx>
        <c:axId val="1846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004767"/>
        <c:crosses val="autoZero"/>
        <c:auto val="1"/>
        <c:lblOffset val="100"/>
        <c:noMultiLvlLbl val="0"/>
      </c:catAx>
      <c:valAx>
        <c:axId val="320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Net migration southward (index)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8469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0625"/>
          <c:w val="0.89525"/>
          <c:h val="0.9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Years!$S$28:$S$38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Years!$T$28:$T$38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607448"/>
        <c:axId val="42249305"/>
      </c:line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249305"/>
        <c:crosses val="autoZero"/>
        <c:auto val="1"/>
        <c:lblOffset val="100"/>
        <c:noMultiLvlLbl val="0"/>
      </c:catAx>
      <c:valAx>
        <c:axId val="4224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Net S #5/Net S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607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P. sennae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Years!$R$46:$R$58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Years!$S$46:$S$58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Years!$A$46:$A$58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Years!$T$46:$T$58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699426"/>
        <c:axId val="66750515"/>
      </c:line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0515"/>
        <c:crosses val="autoZero"/>
        <c:auto val="1"/>
        <c:lblOffset val="100"/>
        <c:noMultiLvlLbl val="0"/>
      </c:catAx>
      <c:valAx>
        <c:axId val="66750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Net N #5/Net N #3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699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LT fall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3883724"/>
        <c:axId val="38082605"/>
      </c:lineChart>
      <c:lineChart>
        <c:grouping val="standard"/>
        <c:varyColors val="0"/>
        <c:ser>
          <c:idx val="0"/>
          <c:order val="1"/>
          <c:tx>
            <c:v>soybeans (GA)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7199126"/>
        <c:axId val="64792135"/>
      </c:line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82605"/>
        <c:crosses val="autoZero"/>
        <c:auto val="0"/>
        <c:lblOffset val="100"/>
        <c:noMultiLvlLbl val="0"/>
      </c:catAx>
      <c:valAx>
        <c:axId val="38082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U. proteus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83724"/>
        <c:crossesAt val="1"/>
        <c:crossBetween val="between"/>
        <c:dispUnits/>
      </c:valAx>
      <c:catAx>
        <c:axId val="7199126"/>
        <c:scaling>
          <c:orientation val="minMax"/>
        </c:scaling>
        <c:axPos val="b"/>
        <c:delete val="1"/>
        <c:majorTickMark val="in"/>
        <c:minorTickMark val="none"/>
        <c:tickLblPos val="nextTo"/>
        <c:crossAx val="64792135"/>
        <c:crosses val="autoZero"/>
        <c:auto val="0"/>
        <c:lblOffset val="100"/>
        <c:noMultiLvlLbl val="0"/>
      </c:catAx>
      <c:valAx>
        <c:axId val="6479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Georgia soybeans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991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CS fall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soybeans!$A$4:$A$16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soybeans!$F$4:$F$16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258304"/>
        <c:axId val="13671553"/>
      </c:lineChart>
      <c:lineChart>
        <c:grouping val="standard"/>
        <c:varyColors val="0"/>
        <c:ser>
          <c:idx val="0"/>
          <c:order val="1"/>
          <c:tx>
            <c:v>soybeans (GA)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935114"/>
        <c:axId val="33653979"/>
      </c:lineChart>
      <c:catAx>
        <c:axId val="46258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71553"/>
        <c:crosses val="autoZero"/>
        <c:auto val="0"/>
        <c:lblOffset val="100"/>
        <c:noMultiLvlLbl val="0"/>
      </c:catAx>
      <c:valAx>
        <c:axId val="1367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P. sennae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58304"/>
        <c:crossesAt val="1"/>
        <c:crossBetween val="between"/>
        <c:dispUnits/>
      </c:valAx>
      <c:catAx>
        <c:axId val="55935114"/>
        <c:scaling>
          <c:orientation val="minMax"/>
        </c:scaling>
        <c:axPos val="b"/>
        <c:delete val="1"/>
        <c:majorTickMark val="in"/>
        <c:minorTickMark val="none"/>
        <c:tickLblPos val="nextTo"/>
        <c:crossAx val="33653979"/>
        <c:crosses val="autoZero"/>
        <c:auto val="0"/>
        <c:lblOffset val="100"/>
        <c:noMultiLvlLbl val="0"/>
      </c:catAx>
      <c:valAx>
        <c:axId val="33653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Soybeans (km2)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351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65"/>
          <c:w val="0.578"/>
          <c:h val="0.947"/>
        </c:manualLayout>
      </c:layout>
      <c:lineChart>
        <c:grouping val="standard"/>
        <c:varyColors val="0"/>
        <c:ser>
          <c:idx val="0"/>
          <c:order val="1"/>
          <c:tx>
            <c:v>P. sennae migration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soybeans!$F$3:$F$16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U. proteus migration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450356"/>
        <c:axId val="41617749"/>
      </c:lineChart>
      <c:lineChart>
        <c:grouping val="standard"/>
        <c:varyColors val="0"/>
        <c:ser>
          <c:idx val="1"/>
          <c:order val="0"/>
          <c:tx>
            <c:v>soybeans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soybeans!$A$3:$A$16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soybeans!$E$3:$E$16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9015422"/>
        <c:axId val="15594479"/>
      </c:lineChart>
      <c:catAx>
        <c:axId val="3445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617749"/>
        <c:crosses val="autoZero"/>
        <c:auto val="0"/>
        <c:lblOffset val="100"/>
        <c:noMultiLvlLbl val="0"/>
      </c:catAx>
      <c:valAx>
        <c:axId val="41617749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 migrants (net 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450356"/>
        <c:crossesAt val="1"/>
        <c:crossBetween val="between"/>
        <c:dispUnits/>
        <c:majorUnit val="400"/>
      </c:valAx>
      <c:catAx>
        <c:axId val="39015422"/>
        <c:scaling>
          <c:orientation val="minMax"/>
        </c:scaling>
        <c:axPos val="b"/>
        <c:delete val="1"/>
        <c:majorTickMark val="in"/>
        <c:minorTickMark val="none"/>
        <c:tickLblPos val="nextTo"/>
        <c:crossAx val="15594479"/>
        <c:crosses val="autoZero"/>
        <c:auto val="1"/>
        <c:lblOffset val="100"/>
        <c:noMultiLvlLbl val="0"/>
      </c:catAx>
      <c:valAx>
        <c:axId val="1559447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Soybeans (km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015422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125"/>
          <c:w val="0.81175"/>
          <c:h val="0.8815"/>
        </c:manualLayout>
      </c:layout>
      <c:lineChart>
        <c:grouping val="standard"/>
        <c:varyColors val="0"/>
        <c:ser>
          <c:idx val="0"/>
          <c:order val="0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'%NS'!$C$22:$C$34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'%NS'!$D$22:$D$34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P. sennae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'%NS'!$B$22:$B$34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P. rapae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'%NS'!$G$22:$G$34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V. virginiensis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'%NS'!$H$22:$H$34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E. marcellus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'%NS'!$A$22:$A$34</c:f>
              <c:strCache/>
            </c:strRef>
          </c:cat>
          <c:val>
            <c:numRef>
              <c:f>'%NS'!$I$22:$I$34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32584"/>
        <c:axId val="55193257"/>
      </c:lineChart>
      <c:catAx>
        <c:axId val="613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193257"/>
        <c:crosses val="autoZero"/>
        <c:auto val="1"/>
        <c:lblOffset val="100"/>
        <c:noMultiLvlLbl val="0"/>
      </c:catAx>
      <c:valAx>
        <c:axId val="551932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Northward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258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25"/>
          <c:y val="0.525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775"/>
          <c:w val="0.8065"/>
          <c:h val="0.8775"/>
        </c:manualLayout>
      </c:layout>
      <c:lineChart>
        <c:grouping val="standard"/>
        <c:varyColors val="0"/>
        <c:ser>
          <c:idx val="1"/>
          <c:order val="0"/>
          <c:tx>
            <c:v>A. vanillae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'%NS'!$C$3:$C$16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P. sennae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U. proteus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'%NS'!$E$3:$E$16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J. coenia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E. lisa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'%NS'!$A$3:$A$16</c:f>
              <c:strCache/>
            </c:strRef>
          </c:cat>
          <c:val>
            <c:numRef>
              <c:f>'%NS'!$F$3:$F$16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v>E. daira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'%NS'!$G$3:$G$16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E. nicippe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'%NS'!$H$3:$H$16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6977266"/>
        <c:axId val="41468803"/>
      </c:lineChart>
      <c:catAx>
        <c:axId val="2697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468803"/>
        <c:crosses val="autoZero"/>
        <c:auto val="1"/>
        <c:lblOffset val="100"/>
        <c:noMultiLvlLbl val="0"/>
      </c:catAx>
      <c:valAx>
        <c:axId val="414688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Southward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7726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"/>
          <c:y val="0.58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18"/>
            <c:invertIfNegative val="0"/>
            <c:spPr>
              <a:solidFill>
                <a:srgbClr val="339966"/>
              </a:solidFill>
            </c:spPr>
          </c:dPt>
          <c:cat>
            <c:numRef>
              <c:f>'yr graphs'!$A$10:$A$25</c:f>
              <c:numCache>
                <c:ptCount val="16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</c:numCache>
            </c:numRef>
          </c:cat>
          <c:val>
            <c:numRef>
              <c:f>'yr graphs'!$W$10:$W$25</c:f>
              <c:numCache>
                <c:ptCount val="16"/>
                <c:pt idx="0">
                  <c:v>678</c:v>
                </c:pt>
                <c:pt idx="1">
                  <c:v>388</c:v>
                </c:pt>
                <c:pt idx="2">
                  <c:v>214</c:v>
                </c:pt>
                <c:pt idx="3">
                  <c:v>318</c:v>
                </c:pt>
                <c:pt idx="4">
                  <c:v>296</c:v>
                </c:pt>
                <c:pt idx="5">
                  <c:v>60</c:v>
                </c:pt>
                <c:pt idx="6">
                  <c:v>124</c:v>
                </c:pt>
                <c:pt idx="7">
                  <c:v>105</c:v>
                </c:pt>
                <c:pt idx="8">
                  <c:v>79</c:v>
                </c:pt>
                <c:pt idx="9">
                  <c:v>48</c:v>
                </c:pt>
                <c:pt idx="10">
                  <c:v>55</c:v>
                </c:pt>
                <c:pt idx="11">
                  <c:v>24</c:v>
                </c:pt>
                <c:pt idx="12">
                  <c:v>0</c:v>
                </c:pt>
                <c:pt idx="14">
                  <c:v>1</c:v>
                </c:pt>
                <c:pt idx="15">
                  <c:v>7</c:v>
                </c:pt>
              </c:numCache>
            </c:numRef>
          </c:val>
        </c:ser>
        <c:gapWidth val="40"/>
        <c:axId val="54791766"/>
        <c:axId val="23363847"/>
      </c:barChart>
      <c:catAx>
        <c:axId val="5479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63847"/>
        <c:crosses val="autoZero"/>
        <c:auto val="1"/>
        <c:lblOffset val="100"/>
        <c:noMultiLvlLbl val="0"/>
      </c:catAx>
      <c:valAx>
        <c:axId val="23363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11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'yr graphs'!$I$9:$I$25</c:f>
                <c:numCache>
                  <c:ptCount val="17"/>
                  <c:pt idx="0">
                    <c:v>6.668330080155664</c:v>
                  </c:pt>
                  <c:pt idx="1">
                    <c:v>6.668330080155664</c:v>
                  </c:pt>
                  <c:pt idx="2">
                    <c:v>10.670839333295618</c:v>
                  </c:pt>
                  <c:pt idx="3">
                    <c:v>7.4226622839475205</c:v>
                  </c:pt>
                  <c:pt idx="4">
                    <c:v>11.308234204134834</c:v>
                  </c:pt>
                  <c:pt idx="5">
                    <c:v>12.82684813006199</c:v>
                  </c:pt>
                  <c:pt idx="6">
                    <c:v>6.24160036018594</c:v>
                  </c:pt>
                  <c:pt idx="7">
                    <c:v>9.740217533447684</c:v>
                  </c:pt>
                  <c:pt idx="8">
                    <c:v>10.447747060883486</c:v>
                  </c:pt>
                  <c:pt idx="9">
                    <c:v>11.511284514778254</c:v>
                  </c:pt>
                  <c:pt idx="10">
                    <c:v>12.82684813006199</c:v>
                  </c:pt>
                  <c:pt idx="11">
                    <c:v>13.001992018510848</c:v>
                  </c:pt>
                  <c:pt idx="12">
                    <c:v>7.763205122354407</c:v>
                  </c:pt>
                  <c:pt idx="13">
                    <c:v>11.308234204134834</c:v>
                  </c:pt>
                  <c:pt idx="14">
                    <c:v>NaN</c:v>
                  </c:pt>
                  <c:pt idx="15">
                    <c:v>10.670839333295618</c:v>
                  </c:pt>
                  <c:pt idx="16">
                    <c:v>12.46780175661624</c:v>
                  </c:pt>
                </c:numCache>
              </c:numRef>
            </c:plus>
            <c:minus>
              <c:numRef>
                <c:f>'yr graphs'!$H$9:$H$25</c:f>
                <c:numCache>
                  <c:ptCount val="17"/>
                  <c:pt idx="0">
                    <c:v>3.376518250275957</c:v>
                  </c:pt>
                  <c:pt idx="1">
                    <c:v>3.376518250275957</c:v>
                  </c:pt>
                  <c:pt idx="2">
                    <c:v>7.5607556624200765</c:v>
                  </c:pt>
                  <c:pt idx="3">
                    <c:v>4.185638090079515</c:v>
                  </c:pt>
                  <c:pt idx="4">
                    <c:v>8.212728589248922</c:v>
                  </c:pt>
                  <c:pt idx="5">
                    <c:v>9.75914666363817</c:v>
                  </c:pt>
                  <c:pt idx="6">
                    <c:v>2.9101376723048826</c:v>
                  </c:pt>
                  <c:pt idx="7">
                    <c:v>6.604622118757106</c:v>
                  </c:pt>
                  <c:pt idx="8">
                    <c:v>7.3320636257383445</c:v>
                  </c:pt>
                  <c:pt idx="9">
                    <c:v>8.41998780782758</c:v>
                  </c:pt>
                  <c:pt idx="10">
                    <c:v>9.75914666363817</c:v>
                  </c:pt>
                  <c:pt idx="11">
                    <c:v>9.937004211368073</c:v>
                  </c:pt>
                  <c:pt idx="12">
                    <c:v>4.5461679353254105</c:v>
                  </c:pt>
                  <c:pt idx="13">
                    <c:v>8.212728589248922</c:v>
                  </c:pt>
                  <c:pt idx="14">
                    <c:v>NaN</c:v>
                  </c:pt>
                  <c:pt idx="15">
                    <c:v>7.5607556624200765</c:v>
                  </c:pt>
                  <c:pt idx="16">
                    <c:v>9.394217226179435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/>
            </c:numRef>
          </c:cat>
          <c:val>
            <c:numRef>
              <c:f>'yr graphs'!$G$9:$G$25</c:f>
              <c:numCache/>
            </c:numRef>
          </c:val>
        </c:ser>
        <c:gapWidth val="40"/>
        <c:axId val="8948032"/>
        <c:axId val="13423425"/>
      </c:barChart>
      <c:catAx>
        <c:axId val="894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23425"/>
        <c:crosses val="autoZero"/>
        <c:auto val="1"/>
        <c:lblOffset val="100"/>
        <c:tickLblSkip val="2"/>
        <c:noMultiLvlLbl val="0"/>
      </c:catAx>
      <c:valAx>
        <c:axId val="13423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48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5"/>
          <c:w val="0.97025"/>
          <c:h val="0.92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graphs'!$O$9:$O$25</c:f>
              <c:numCache/>
            </c:numRef>
          </c:val>
        </c:ser>
        <c:gapWidth val="40"/>
        <c:axId val="53701962"/>
        <c:axId val="13555611"/>
      </c:barChart>
      <c:catAx>
        <c:axId val="537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55611"/>
        <c:crosses val="autoZero"/>
        <c:auto val="1"/>
        <c:lblOffset val="100"/>
        <c:noMultiLvlLbl val="0"/>
      </c:catAx>
      <c:valAx>
        <c:axId val="1355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3"/>
          <c:w val="0.957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18"/>
            <c:invertIfNegative val="0"/>
            <c:spPr>
              <a:solidFill>
                <a:srgbClr val="800000"/>
              </a:solidFill>
            </c:spPr>
          </c:dPt>
          <c:cat>
            <c:numRef>
              <c:f>'yr graphs'!$A$9:$A$25</c:f>
              <c:numCache/>
            </c:numRef>
          </c:cat>
          <c:val>
            <c:numRef>
              <c:f>'yr graphs'!$U$9:$U$25</c:f>
              <c:numCache/>
            </c:numRef>
          </c:val>
        </c:ser>
        <c:gapWidth val="40"/>
        <c:axId val="54891636"/>
        <c:axId val="24262677"/>
      </c:barChart>
      <c:catAx>
        <c:axId val="548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2677"/>
        <c:crosses val="autoZero"/>
        <c:auto val="1"/>
        <c:lblOffset val="100"/>
        <c:tickLblSkip val="2"/>
        <c:noMultiLvlLbl val="0"/>
      </c:catAx>
      <c:valAx>
        <c:axId val="2426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1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graphs'!$AG$9:$AG$25</c:f>
                <c:numCache>
                  <c:ptCount val="17"/>
                  <c:pt idx="0">
                    <c:v>NaN</c:v>
                  </c:pt>
                  <c:pt idx="1">
                    <c:v>7.059467457399165</c:v>
                  </c:pt>
                  <c:pt idx="2">
                    <c:v>16.325284317756086</c:v>
                  </c:pt>
                  <c:pt idx="3">
                    <c:v>7.4226622839475205</c:v>
                  </c:pt>
                  <c:pt idx="4">
                    <c:v>3.6888895726028736</c:v>
                  </c:pt>
                  <c:pt idx="5">
                    <c:v>10.218628821933098</c:v>
                  </c:pt>
                  <c:pt idx="6">
                    <c:v>13.839188063761853</c:v>
                  </c:pt>
                  <c:pt idx="7">
                    <c:v>11.308234204134834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11.511284514778254</c:v>
                  </c:pt>
                  <c:pt idx="11">
                    <c:v>8.961568942739131</c:v>
                  </c:pt>
                  <c:pt idx="12">
                    <c:v>NaN</c:v>
                  </c:pt>
                  <c:pt idx="13">
                    <c:v>7.4226622839475205</c:v>
                  </c:pt>
                  <c:pt idx="14">
                    <c:v>NaN</c:v>
                  </c:pt>
                  <c:pt idx="15">
                    <c:v>8.390339032977057</c:v>
                  </c:pt>
                  <c:pt idx="16">
                    <c:v>9.230395248853647</c:v>
                  </c:pt>
                </c:numCache>
              </c:numRef>
            </c:plus>
            <c:minus>
              <c:numRef>
                <c:f>'yr graphs'!$AF$9:$AF$25</c:f>
                <c:numCache>
                  <c:ptCount val="17"/>
                  <c:pt idx="0">
                    <c:v>NaN</c:v>
                  </c:pt>
                  <c:pt idx="1">
                    <c:v>3.79811123339357</c:v>
                  </c:pt>
                  <c:pt idx="2">
                    <c:v>13.299371409522408</c:v>
                  </c:pt>
                  <c:pt idx="3">
                    <c:v>4.185638090079515</c:v>
                  </c:pt>
                  <c:pt idx="4">
                    <c:v>NaN</c:v>
                  </c:pt>
                  <c:pt idx="5">
                    <c:v>7.096881419553739</c:v>
                  </c:pt>
                  <c:pt idx="6">
                    <c:v>10.78603021932031</c:v>
                  </c:pt>
                  <c:pt idx="7">
                    <c:v>8.212728589248922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8.41998780782758</c:v>
                  </c:pt>
                  <c:pt idx="11">
                    <c:v>5.79942708372937</c:v>
                  </c:pt>
                  <c:pt idx="12">
                    <c:v>NaN</c:v>
                  </c:pt>
                  <c:pt idx="13">
                    <c:v>4.185638090079515</c:v>
                  </c:pt>
                  <c:pt idx="14">
                    <c:v>NaN</c:v>
                  </c:pt>
                  <c:pt idx="15">
                    <c:v>5.204613763099297</c:v>
                  </c:pt>
                  <c:pt idx="16">
                    <c:v>6.078059429653035</c:v>
                  </c:pt>
                </c:numCache>
              </c:numRef>
            </c:minus>
            <c:noEndCap val="1"/>
          </c:errBars>
          <c:cat>
            <c:numRef>
              <c:f>'yr graphs'!$A$9:$A$25</c:f>
              <c:numCache>
                <c:ptCount val="1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89</c:v>
                </c:pt>
                <c:pt idx="6">
                  <c:v>90</c:v>
                </c:pt>
                <c:pt idx="7">
                  <c:v>91</c:v>
                </c:pt>
                <c:pt idx="8">
                  <c:v>92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  <c:pt idx="15">
                  <c:v>99</c:v>
                </c:pt>
                <c:pt idx="16">
                  <c:v>0</c:v>
                </c:pt>
              </c:numCache>
            </c:numRef>
          </c:cat>
          <c:val>
            <c:numRef>
              <c:f>'yr graphs'!$AE$9:$AE$25</c:f>
              <c:numCache>
                <c:ptCount val="17"/>
                <c:pt idx="1">
                  <c:v>6</c:v>
                </c:pt>
                <c:pt idx="2">
                  <c:v>53</c:v>
                </c:pt>
                <c:pt idx="3">
                  <c:v>7</c:v>
                </c:pt>
                <c:pt idx="4">
                  <c:v>0</c:v>
                </c:pt>
                <c:pt idx="5">
                  <c:v>17</c:v>
                </c:pt>
                <c:pt idx="6">
                  <c:v>36</c:v>
                </c:pt>
                <c:pt idx="7">
                  <c:v>22</c:v>
                </c:pt>
                <c:pt idx="10">
                  <c:v>23</c:v>
                </c:pt>
                <c:pt idx="11">
                  <c:v>12</c:v>
                </c:pt>
                <c:pt idx="12">
                  <c:v>0</c:v>
                </c:pt>
                <c:pt idx="13">
                  <c:v>7</c:v>
                </c:pt>
                <c:pt idx="15">
                  <c:v>10</c:v>
                </c:pt>
                <c:pt idx="16">
                  <c:v>13</c:v>
                </c:pt>
              </c:numCache>
            </c:numRef>
          </c:val>
        </c:ser>
        <c:gapWidth val="40"/>
        <c:axId val="17037502"/>
        <c:axId val="19119791"/>
      </c:barChart>
      <c:catAx>
        <c:axId val="1703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9791"/>
        <c:crosses val="autoZero"/>
        <c:auto val="1"/>
        <c:lblOffset val="100"/>
        <c:noMultiLvlLbl val="0"/>
      </c:catAx>
      <c:valAx>
        <c:axId val="1911979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7037502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'yr graphs'!$AL$10:$AL$24</c:f>
                <c:numCache>
                  <c:ptCount val="15"/>
                  <c:pt idx="0">
                    <c:v>15.500070422100151</c:v>
                  </c:pt>
                  <c:pt idx="1">
                    <c:v>16.590033837876092</c:v>
                  </c:pt>
                  <c:pt idx="2">
                    <c:v>14.4686413968154</c:v>
                  </c:pt>
                  <c:pt idx="3">
                    <c:v>NaN</c:v>
                  </c:pt>
                  <c:pt idx="4">
                    <c:v>16.978448903868795</c:v>
                  </c:pt>
                  <c:pt idx="5">
                    <c:v>10.218628821933098</c:v>
                  </c:pt>
                  <c:pt idx="6">
                    <c:v>13.001992018510848</c:v>
                  </c:pt>
                  <c:pt idx="7">
                    <c:v>11.710096765839694</c:v>
                  </c:pt>
                  <c:pt idx="8">
                    <c:v>9.983010816332808</c:v>
                  </c:pt>
                  <c:pt idx="9">
                    <c:v>12.096031591291933</c:v>
                  </c:pt>
                  <c:pt idx="10">
                    <c:v>7.4226622839475205</c:v>
                  </c:pt>
                  <c:pt idx="11">
                    <c:v>7.4226622839475205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6.668330080155664</c:v>
                  </c:pt>
                </c:numCache>
              </c:numRef>
            </c:plus>
            <c:minus>
              <c:numRef>
                <c:f>'yr graphs'!$AK$10:$AK$24</c:f>
                <c:numCache>
                  <c:ptCount val="15"/>
                  <c:pt idx="0">
                    <c:v>12.466190403201317</c:v>
                  </c:pt>
                  <c:pt idx="1">
                    <c:v>13.56646720199079</c:v>
                  </c:pt>
                  <c:pt idx="2">
                    <c:v>11.42342402617357</c:v>
                  </c:pt>
                  <c:pt idx="3">
                    <c:v>NaN</c:v>
                  </c:pt>
                  <c:pt idx="4">
                    <c:v>13.958175451214977</c:v>
                  </c:pt>
                  <c:pt idx="5">
                    <c:v>7.096881419553739</c:v>
                  </c:pt>
                  <c:pt idx="6">
                    <c:v>9.937004211368073</c:v>
                  </c:pt>
                  <c:pt idx="7">
                    <c:v>8.622750621670733</c:v>
                  </c:pt>
                  <c:pt idx="8">
                    <c:v>6.854604672628545</c:v>
                  </c:pt>
                  <c:pt idx="9">
                    <c:v>9.015933740659875</c:v>
                  </c:pt>
                  <c:pt idx="10">
                    <c:v>4.185638090079515</c:v>
                  </c:pt>
                  <c:pt idx="11">
                    <c:v>4.185638090079515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3.376518250275957</c:v>
                  </c:pt>
                </c:numCache>
              </c:numRef>
            </c:minus>
            <c:noEndCap val="1"/>
          </c:errBars>
          <c:cat>
            <c:numRef>
              <c:f>'yr graphs'!$A$10:$A$24</c:f>
              <c:numCache>
                <c:ptCount val="15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</c:numCache>
            </c:numRef>
          </c:cat>
          <c:val>
            <c:numRef>
              <c:f>'yr graphs'!$AJ$10:$AJ$24</c:f>
              <c:numCache>
                <c:ptCount val="15"/>
                <c:pt idx="0">
                  <c:v>47</c:v>
                </c:pt>
                <c:pt idx="1">
                  <c:v>55</c:v>
                </c:pt>
                <c:pt idx="2">
                  <c:v>40</c:v>
                </c:pt>
                <c:pt idx="4">
                  <c:v>58</c:v>
                </c:pt>
                <c:pt idx="5">
                  <c:v>17</c:v>
                </c:pt>
                <c:pt idx="6">
                  <c:v>31</c:v>
                </c:pt>
                <c:pt idx="7">
                  <c:v>24</c:v>
                </c:pt>
                <c:pt idx="8">
                  <c:v>16</c:v>
                </c:pt>
                <c:pt idx="9">
                  <c:v>26</c:v>
                </c:pt>
                <c:pt idx="10">
                  <c:v>7</c:v>
                </c:pt>
                <c:pt idx="11">
                  <c:v>7</c:v>
                </c:pt>
                <c:pt idx="14">
                  <c:v>5</c:v>
                </c:pt>
              </c:numCache>
            </c:numRef>
          </c:val>
        </c:ser>
        <c:gapWidth val="40"/>
        <c:axId val="37860392"/>
        <c:axId val="5199209"/>
      </c:barChart>
      <c:catAx>
        <c:axId val="3786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9209"/>
        <c:crosses val="autoZero"/>
        <c:auto val="1"/>
        <c:lblOffset val="100"/>
        <c:noMultiLvlLbl val="0"/>
      </c:catAx>
      <c:valAx>
        <c:axId val="5199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60392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Relationship Id="rId13" Type="http://schemas.openxmlformats.org/officeDocument/2006/relationships/chart" Target="/xl/charts/chart23.xml" /><Relationship Id="rId14" Type="http://schemas.openxmlformats.org/officeDocument/2006/relationships/chart" Target="/xl/charts/chart24.xml" /><Relationship Id="rId15" Type="http://schemas.openxmlformats.org/officeDocument/2006/relationships/chart" Target="/xl/charts/chart25.xml" /><Relationship Id="rId16" Type="http://schemas.openxmlformats.org/officeDocument/2006/relationships/chart" Target="/xl/charts/chart26.xml" /><Relationship Id="rId17" Type="http://schemas.openxmlformats.org/officeDocument/2006/relationships/chart" Target="/xl/charts/chart27.xml" /><Relationship Id="rId18" Type="http://schemas.openxmlformats.org/officeDocument/2006/relationships/chart" Target="/xl/charts/chart28.xml" /><Relationship Id="rId19" Type="http://schemas.openxmlformats.org/officeDocument/2006/relationships/chart" Target="/xl/charts/chart29.xml" /><Relationship Id="rId20" Type="http://schemas.openxmlformats.org/officeDocument/2006/relationships/chart" Target="/xl/charts/chart30.xml" /><Relationship Id="rId21" Type="http://schemas.openxmlformats.org/officeDocument/2006/relationships/chart" Target="/xl/charts/chart31.xml" /><Relationship Id="rId22" Type="http://schemas.openxmlformats.org/officeDocument/2006/relationships/chart" Target="/xl/charts/chart32.xml" /><Relationship Id="rId23" Type="http://schemas.openxmlformats.org/officeDocument/2006/relationships/chart" Target="/xl/charts/chart33.xml" /><Relationship Id="rId24" Type="http://schemas.openxmlformats.org/officeDocument/2006/relationships/chart" Target="/xl/charts/chart3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0.15975</cdr:y>
    </cdr:from>
    <cdr:to>
      <cdr:x>0.862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390525"/>
          <a:ext cx="762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 sennae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31</xdr:row>
      <xdr:rowOff>0</xdr:rowOff>
    </xdr:from>
    <xdr:to>
      <xdr:col>26</xdr:col>
      <xdr:colOff>304800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5772150" y="5019675"/>
        <a:ext cx="4981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46</xdr:row>
      <xdr:rowOff>76200</xdr:rowOff>
    </xdr:from>
    <xdr:to>
      <xdr:col>27</xdr:col>
      <xdr:colOff>161925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6000750" y="7524750"/>
        <a:ext cx="4991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161925</xdr:colOff>
      <xdr:row>64</xdr:row>
      <xdr:rowOff>0</xdr:rowOff>
    </xdr:from>
    <xdr:to>
      <xdr:col>27</xdr:col>
      <xdr:colOff>76200</xdr:colOff>
      <xdr:row>81</xdr:row>
      <xdr:rowOff>95250</xdr:rowOff>
    </xdr:to>
    <xdr:graphicFrame>
      <xdr:nvGraphicFramePr>
        <xdr:cNvPr id="3" name="Chart 5"/>
        <xdr:cNvGraphicFramePr/>
      </xdr:nvGraphicFramePr>
      <xdr:xfrm>
        <a:off x="5905500" y="10363200"/>
        <a:ext cx="50006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228600</xdr:colOff>
      <xdr:row>81</xdr:row>
      <xdr:rowOff>66675</xdr:rowOff>
    </xdr:from>
    <xdr:to>
      <xdr:col>25</xdr:col>
      <xdr:colOff>66675</xdr:colOff>
      <xdr:row>96</xdr:row>
      <xdr:rowOff>66675</xdr:rowOff>
    </xdr:to>
    <xdr:graphicFrame>
      <xdr:nvGraphicFramePr>
        <xdr:cNvPr id="4" name="Chart 6"/>
        <xdr:cNvGraphicFramePr/>
      </xdr:nvGraphicFramePr>
      <xdr:xfrm>
        <a:off x="5591175" y="13182600"/>
        <a:ext cx="45434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28</xdr:col>
      <xdr:colOff>0</xdr:colOff>
      <xdr:row>5</xdr:row>
      <xdr:rowOff>76200</xdr:rowOff>
    </xdr:from>
    <xdr:ext cx="104775" cy="200025"/>
    <xdr:sp>
      <xdr:nvSpPr>
        <xdr:cNvPr id="5" name="TextBox 16"/>
        <xdr:cNvSpPr txBox="1">
          <a:spLocks noChangeArrowheads="1"/>
        </xdr:cNvSpPr>
      </xdr:nvSpPr>
      <xdr:spPr>
        <a:xfrm>
          <a:off x="11210925" y="885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419100</xdr:colOff>
      <xdr:row>31</xdr:row>
      <xdr:rowOff>38100</xdr:rowOff>
    </xdr:from>
    <xdr:to>
      <xdr:col>13</xdr:col>
      <xdr:colOff>247650</xdr:colOff>
      <xdr:row>45</xdr:row>
      <xdr:rowOff>152400</xdr:rowOff>
    </xdr:to>
    <xdr:graphicFrame>
      <xdr:nvGraphicFramePr>
        <xdr:cNvPr id="6" name="Chart 24"/>
        <xdr:cNvGraphicFramePr/>
      </xdr:nvGraphicFramePr>
      <xdr:xfrm>
        <a:off x="1619250" y="5057775"/>
        <a:ext cx="39909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46</xdr:row>
      <xdr:rowOff>9525</xdr:rowOff>
    </xdr:from>
    <xdr:to>
      <xdr:col>13</xdr:col>
      <xdr:colOff>257175</xdr:colOff>
      <xdr:row>62</xdr:row>
      <xdr:rowOff>152400</xdr:rowOff>
    </xdr:to>
    <xdr:graphicFrame>
      <xdr:nvGraphicFramePr>
        <xdr:cNvPr id="7" name="Chart 26"/>
        <xdr:cNvGraphicFramePr/>
      </xdr:nvGraphicFramePr>
      <xdr:xfrm>
        <a:off x="1647825" y="7458075"/>
        <a:ext cx="39719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63</xdr:row>
      <xdr:rowOff>38100</xdr:rowOff>
    </xdr:from>
    <xdr:to>
      <xdr:col>14</xdr:col>
      <xdr:colOff>85725</xdr:colOff>
      <xdr:row>81</xdr:row>
      <xdr:rowOff>19050</xdr:rowOff>
    </xdr:to>
    <xdr:graphicFrame>
      <xdr:nvGraphicFramePr>
        <xdr:cNvPr id="8" name="Chart 28"/>
        <xdr:cNvGraphicFramePr/>
      </xdr:nvGraphicFramePr>
      <xdr:xfrm>
        <a:off x="1676400" y="10239375"/>
        <a:ext cx="41529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152400</xdr:colOff>
      <xdr:row>66</xdr:row>
      <xdr:rowOff>104775</xdr:rowOff>
    </xdr:from>
    <xdr:ext cx="695325" cy="219075"/>
    <xdr:sp>
      <xdr:nvSpPr>
        <xdr:cNvPr id="9" name="TextBox 30"/>
        <xdr:cNvSpPr txBox="1">
          <a:spLocks noChangeArrowheads="1"/>
        </xdr:cNvSpPr>
      </xdr:nvSpPr>
      <xdr:spPr>
        <a:xfrm>
          <a:off x="4562475" y="10791825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J. coenia</a:t>
          </a:r>
        </a:p>
      </xdr:txBody>
    </xdr:sp>
    <xdr:clientData/>
  </xdr:oneCellAnchor>
  <xdr:twoCellAnchor>
    <xdr:from>
      <xdr:col>4</xdr:col>
      <xdr:colOff>219075</xdr:colOff>
      <xdr:row>81</xdr:row>
      <xdr:rowOff>28575</xdr:rowOff>
    </xdr:from>
    <xdr:to>
      <xdr:col>13</xdr:col>
      <xdr:colOff>238125</xdr:colOff>
      <xdr:row>96</xdr:row>
      <xdr:rowOff>9525</xdr:rowOff>
    </xdr:to>
    <xdr:graphicFrame>
      <xdr:nvGraphicFramePr>
        <xdr:cNvPr id="10" name="Chart 34"/>
        <xdr:cNvGraphicFramePr/>
      </xdr:nvGraphicFramePr>
      <xdr:xfrm>
        <a:off x="1885950" y="13144500"/>
        <a:ext cx="3714750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142875</xdr:colOff>
      <xdr:row>95</xdr:row>
      <xdr:rowOff>9525</xdr:rowOff>
    </xdr:from>
    <xdr:to>
      <xdr:col>25</xdr:col>
      <xdr:colOff>38100</xdr:colOff>
      <xdr:row>109</xdr:row>
      <xdr:rowOff>142875</xdr:rowOff>
    </xdr:to>
    <xdr:graphicFrame>
      <xdr:nvGraphicFramePr>
        <xdr:cNvPr id="11" name="Chart 36"/>
        <xdr:cNvGraphicFramePr/>
      </xdr:nvGraphicFramePr>
      <xdr:xfrm>
        <a:off x="5505450" y="15392400"/>
        <a:ext cx="4600575" cy="2400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20</xdr:col>
      <xdr:colOff>295275</xdr:colOff>
      <xdr:row>97</xdr:row>
      <xdr:rowOff>152400</xdr:rowOff>
    </xdr:from>
    <xdr:ext cx="514350" cy="219075"/>
    <xdr:sp>
      <xdr:nvSpPr>
        <xdr:cNvPr id="12" name="TextBox 37"/>
        <xdr:cNvSpPr txBox="1">
          <a:spLocks noChangeArrowheads="1"/>
        </xdr:cNvSpPr>
      </xdr:nvSpPr>
      <xdr:spPr>
        <a:xfrm>
          <a:off x="8458200" y="15859125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E. lisa</a:t>
          </a:r>
        </a:p>
      </xdr:txBody>
    </xdr:sp>
    <xdr:clientData/>
  </xdr:oneCellAnchor>
  <xdr:twoCellAnchor>
    <xdr:from>
      <xdr:col>4</xdr:col>
      <xdr:colOff>142875</xdr:colOff>
      <xdr:row>95</xdr:row>
      <xdr:rowOff>0</xdr:rowOff>
    </xdr:from>
    <xdr:to>
      <xdr:col>13</xdr:col>
      <xdr:colOff>209550</xdr:colOff>
      <xdr:row>109</xdr:row>
      <xdr:rowOff>114300</xdr:rowOff>
    </xdr:to>
    <xdr:graphicFrame>
      <xdr:nvGraphicFramePr>
        <xdr:cNvPr id="13" name="Chart 38"/>
        <xdr:cNvGraphicFramePr/>
      </xdr:nvGraphicFramePr>
      <xdr:xfrm>
        <a:off x="1809750" y="15382875"/>
        <a:ext cx="3762375" cy="2381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</xdr:col>
      <xdr:colOff>0</xdr:colOff>
      <xdr:row>98</xdr:row>
      <xdr:rowOff>104775</xdr:rowOff>
    </xdr:from>
    <xdr:ext cx="104775" cy="200025"/>
    <xdr:sp>
      <xdr:nvSpPr>
        <xdr:cNvPr id="14" name="TextBox 40"/>
        <xdr:cNvSpPr txBox="1">
          <a:spLocks noChangeArrowheads="1"/>
        </xdr:cNvSpPr>
      </xdr:nvSpPr>
      <xdr:spPr>
        <a:xfrm>
          <a:off x="3648075" y="15973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142875</xdr:colOff>
      <xdr:row>39</xdr:row>
      <xdr:rowOff>85725</xdr:rowOff>
    </xdr:from>
    <xdr:to>
      <xdr:col>26</xdr:col>
      <xdr:colOff>152400</xdr:colOff>
      <xdr:row>39</xdr:row>
      <xdr:rowOff>85725</xdr:rowOff>
    </xdr:to>
    <xdr:sp>
      <xdr:nvSpPr>
        <xdr:cNvPr id="15" name="Line 42"/>
        <xdr:cNvSpPr>
          <a:spLocks/>
        </xdr:cNvSpPr>
      </xdr:nvSpPr>
      <xdr:spPr>
        <a:xfrm>
          <a:off x="6267450" y="6400800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76</xdr:row>
      <xdr:rowOff>9525</xdr:rowOff>
    </xdr:from>
    <xdr:to>
      <xdr:col>26</xdr:col>
      <xdr:colOff>304800</xdr:colOff>
      <xdr:row>76</xdr:row>
      <xdr:rowOff>9525</xdr:rowOff>
    </xdr:to>
    <xdr:sp>
      <xdr:nvSpPr>
        <xdr:cNvPr id="16" name="Line 43"/>
        <xdr:cNvSpPr>
          <a:spLocks/>
        </xdr:cNvSpPr>
      </xdr:nvSpPr>
      <xdr:spPr>
        <a:xfrm>
          <a:off x="6353175" y="123158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91</xdr:row>
      <xdr:rowOff>114300</xdr:rowOff>
    </xdr:from>
    <xdr:to>
      <xdr:col>24</xdr:col>
      <xdr:colOff>295275</xdr:colOff>
      <xdr:row>91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6038850" y="14849475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0.1565</cdr:y>
    </cdr:from>
    <cdr:to>
      <cdr:x>0.91375</cdr:x>
      <cdr:y>0.39825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00050"/>
          <a:ext cx="904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fall migration
Gainesville, FL
trap #3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0.14875</cdr:y>
    </cdr:from>
    <cdr:to>
      <cdr:x>0.8685</cdr:x>
      <cdr:y>0.36675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419100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fall migration
Gainesville, FL
trap #3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0.6825</cdr:x>
      <cdr:y>0.099</cdr:y>
    </cdr:from>
    <cdr:to>
      <cdr:x>0.8965</cdr:x>
      <cdr:y>0.361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228600"/>
          <a:ext cx="904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cloudless sulphur
fall migration
Gainesville, FL
trap #4, 5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0.4975</cdr:y>
    </cdr:from>
    <cdr:to>
      <cdr:x>0.64275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419225"/>
          <a:ext cx="104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0.153</cdr:y>
    </cdr:from>
    <cdr:to>
      <cdr:x>0.8785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428625"/>
          <a:ext cx="77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
fall migration
Gainesville, FL
trap #3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0.153</cdr:y>
    </cdr:from>
    <cdr:to>
      <cdr:x>0.9305</cdr:x>
      <cdr:y>0.36975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428625"/>
          <a:ext cx="990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long-tailed skipper
fall migration
Gainesville, FL
trap #3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0.10725</cdr:y>
    </cdr:from>
    <cdr:to>
      <cdr:x>0.84075</cdr:x>
      <cdr:y>0.324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304800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buckeye
fall migration
Gainesville, FL
trap #4, 5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0.111</cdr:y>
    </cdr:from>
    <cdr:to>
      <cdr:x>0.9215</cdr:x>
      <cdr:y>0.327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314325"/>
          <a:ext cx="9906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long-tailed skipper
fall migration
Gainesville, FL
trap #4, 5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0.09475</cdr:y>
    </cdr:from>
    <cdr:to>
      <cdr:x>0.846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238125"/>
          <a:ext cx="7620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gulf fritillary
fall migration
Gainesville, FL
trap #4, 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0.14075</cdr:y>
    </cdr:from>
    <cdr:to>
      <cdr:x>0.8275</cdr:x>
      <cdr:y>0.22125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39052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A. vanillae</a:t>
          </a:r>
        </a:p>
      </cdr:txBody>
    </cdr:sp>
  </cdr:relSizeAnchor>
  <cdr:relSizeAnchor xmlns:cdr="http://schemas.openxmlformats.org/drawingml/2006/chartDrawing">
    <cdr:from>
      <cdr:x>0.0905</cdr:x>
      <cdr:y>0.638</cdr:y>
    </cdr:from>
    <cdr:to>
      <cdr:x>0.9765</cdr:x>
      <cdr:y>0.638</cdr:y>
    </cdr:to>
    <cdr:sp>
      <cdr:nvSpPr>
        <cdr:cNvPr id="2" name="Line 2"/>
        <cdr:cNvSpPr>
          <a:spLocks/>
        </cdr:cNvSpPr>
      </cdr:nvSpPr>
      <cdr:spPr>
        <a:xfrm>
          <a:off x="447675" y="18097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0.19325</cdr:x>
      <cdr:y>0.1695</cdr:y>
    </cdr:from>
    <cdr:to>
      <cdr:x>0.363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40005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cf. y = 1.00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0.69375</cdr:x>
      <cdr:y>0.326</cdr:y>
    </cdr:from>
    <cdr:to>
      <cdr:x>1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885825"/>
          <a:ext cx="2247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cf. y = 1.06 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0.1195</cdr:y>
    </cdr:from>
    <cdr:to>
      <cdr:x>0.434</cdr:x>
      <cdr:y>0.40575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257175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 migration
Gainesville, FL
trap #3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0.125</cdr:y>
    </cdr:from>
    <cdr:to>
      <cdr:x>0.4525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266700"/>
          <a:ext cx="914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cloudless sulphur
spring migration
Gainesville, FL
trap #4, 5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0.15575</cdr:x>
      <cdr:y>0.10525</cdr:y>
    </cdr:from>
    <cdr:to>
      <cdr:x>0.43125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238125"/>
          <a:ext cx="8763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spring migration
Gainesville, FL
trap #3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0.10475</cdr:y>
    </cdr:from>
    <cdr:to>
      <cdr:x>0.41825</cdr:x>
      <cdr:y>0.368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38125"/>
          <a:ext cx="8763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gulf fritillary
spring migration
Gainesville, FL
trap #4, 5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0.6765</cdr:x>
      <cdr:y>0.137</cdr:y>
    </cdr:from>
    <cdr:to>
      <cdr:x>0.70925</cdr:x>
      <cdr:y>0.23275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29527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0.07225</cdr:y>
    </cdr:from>
    <cdr:to>
      <cdr:x>0.95125</cdr:x>
      <cdr:y>0.363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52400"/>
          <a:ext cx="8763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buckeye
spring migration
Gainesville, FL
trap #4, 5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0.258</cdr:y>
    </cdr:from>
    <cdr:to>
      <cdr:x>0.90775</cdr:x>
      <cdr:y>0.34925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53340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Ps</a:t>
          </a:r>
        </a:p>
      </cdr:txBody>
    </cdr:sp>
  </cdr:relSizeAnchor>
  <cdr:relSizeAnchor xmlns:cdr="http://schemas.openxmlformats.org/drawingml/2006/chartDrawing">
    <cdr:from>
      <cdr:x>0.90725</cdr:x>
      <cdr:y>0.48525</cdr:y>
    </cdr:from>
    <cdr:to>
      <cdr:x>0.97525</cdr:x>
      <cdr:y>0.5765</cdr:y>
    </cdr:to>
    <cdr:sp>
      <cdr:nvSpPr>
        <cdr:cNvPr id="2" name="TextBox 2"/>
        <cdr:cNvSpPr txBox="1">
          <a:spLocks noChangeArrowheads="1"/>
        </cdr:cNvSpPr>
      </cdr:nvSpPr>
      <cdr:spPr>
        <a:xfrm>
          <a:off x="3171825" y="10096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</a:t>
          </a:r>
        </a:p>
      </cdr:txBody>
    </cdr:sp>
  </cdr:relSizeAnchor>
  <cdr:relSizeAnchor xmlns:cdr="http://schemas.openxmlformats.org/drawingml/2006/chartDrawing">
    <cdr:from>
      <cdr:x>0.129</cdr:x>
      <cdr:y>0.492</cdr:y>
    </cdr:from>
    <cdr:to>
      <cdr:x>0.9495</cdr:x>
      <cdr:y>0.492</cdr:y>
    </cdr:to>
    <cdr:sp>
      <cdr:nvSpPr>
        <cdr:cNvPr id="3" name="Line 5"/>
        <cdr:cNvSpPr>
          <a:spLocks/>
        </cdr:cNvSpPr>
      </cdr:nvSpPr>
      <cdr:spPr>
        <a:xfrm>
          <a:off x="447675" y="10191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0.16925</cdr:y>
    </cdr:from>
    <cdr:to>
      <cdr:x>0.27925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3238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Ps</a:t>
          </a:r>
        </a:p>
      </cdr:txBody>
    </cdr:sp>
  </cdr:relSizeAnchor>
  <cdr:relSizeAnchor xmlns:cdr="http://schemas.openxmlformats.org/drawingml/2006/chartDrawing">
    <cdr:from>
      <cdr:x>0.179</cdr:x>
      <cdr:y>0.7115</cdr:y>
    </cdr:from>
    <cdr:to>
      <cdr:x>0.25</cdr:x>
      <cdr:y>0.8105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136207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</a:t>
          </a:r>
        </a:p>
      </cdr:txBody>
    </cdr:sp>
  </cdr:relSizeAnchor>
  <cdr:relSizeAnchor xmlns:cdr="http://schemas.openxmlformats.org/drawingml/2006/chartDrawing">
    <cdr:from>
      <cdr:x>0.179</cdr:x>
      <cdr:y>0.41</cdr:y>
    </cdr:from>
    <cdr:to>
      <cdr:x>0.2415</cdr:x>
      <cdr:y>0.509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781050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Jc</a:t>
          </a:r>
        </a:p>
      </cdr:txBody>
    </cdr:sp>
  </cdr:relSizeAnchor>
  <cdr:relSizeAnchor xmlns:cdr="http://schemas.openxmlformats.org/drawingml/2006/chartDrawing">
    <cdr:from>
      <cdr:x>0.17975</cdr:x>
      <cdr:y>0.54175</cdr:y>
    </cdr:from>
    <cdr:to>
      <cdr:x>0.9655</cdr:x>
      <cdr:y>0.54325</cdr:y>
    </cdr:to>
    <cdr:sp>
      <cdr:nvSpPr>
        <cdr:cNvPr id="4" name="Line 4"/>
        <cdr:cNvSpPr>
          <a:spLocks/>
        </cdr:cNvSpPr>
      </cdr:nvSpPr>
      <cdr:spPr>
        <a:xfrm>
          <a:off x="600075" y="10382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0.14875</cdr:y>
    </cdr:from>
    <cdr:to>
      <cdr:x>0.8225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419100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J. coenia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66675</xdr:rowOff>
    </xdr:from>
    <xdr:to>
      <xdr:col>11</xdr:col>
      <xdr:colOff>0</xdr:colOff>
      <xdr:row>75</xdr:row>
      <xdr:rowOff>38100</xdr:rowOff>
    </xdr:to>
    <xdr:graphicFrame>
      <xdr:nvGraphicFramePr>
        <xdr:cNvPr id="1" name="Chart 1"/>
        <xdr:cNvGraphicFramePr/>
      </xdr:nvGraphicFramePr>
      <xdr:xfrm>
        <a:off x="28575" y="9715500"/>
        <a:ext cx="42195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361950</xdr:colOff>
      <xdr:row>93</xdr:row>
      <xdr:rowOff>85725</xdr:rowOff>
    </xdr:to>
    <xdr:graphicFrame>
      <xdr:nvGraphicFramePr>
        <xdr:cNvPr id="2" name="Chart 2"/>
        <xdr:cNvGraphicFramePr/>
      </xdr:nvGraphicFramePr>
      <xdr:xfrm>
        <a:off x="0" y="12401550"/>
        <a:ext cx="4229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60</xdr:row>
      <xdr:rowOff>152400</xdr:rowOff>
    </xdr:from>
    <xdr:to>
      <xdr:col>20</xdr:col>
      <xdr:colOff>342900</xdr:colOff>
      <xdr:row>75</xdr:row>
      <xdr:rowOff>85725</xdr:rowOff>
    </xdr:to>
    <xdr:graphicFrame>
      <xdr:nvGraphicFramePr>
        <xdr:cNvPr id="3" name="Chart 3"/>
        <xdr:cNvGraphicFramePr/>
      </xdr:nvGraphicFramePr>
      <xdr:xfrm>
        <a:off x="4248150" y="9963150"/>
        <a:ext cx="4229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381000</xdr:colOff>
      <xdr:row>59</xdr:row>
      <xdr:rowOff>0</xdr:rowOff>
    </xdr:from>
    <xdr:to>
      <xdr:col>28</xdr:col>
      <xdr:colOff>0</xdr:colOff>
      <xdr:row>76</xdr:row>
      <xdr:rowOff>114300</xdr:rowOff>
    </xdr:to>
    <xdr:graphicFrame>
      <xdr:nvGraphicFramePr>
        <xdr:cNvPr id="4" name="Chart 5"/>
        <xdr:cNvGraphicFramePr/>
      </xdr:nvGraphicFramePr>
      <xdr:xfrm>
        <a:off x="8515350" y="9648825"/>
        <a:ext cx="449580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10</xdr:col>
      <xdr:colOff>371475</xdr:colOff>
      <xdr:row>111</xdr:row>
      <xdr:rowOff>95250</xdr:rowOff>
    </xdr:to>
    <xdr:graphicFrame>
      <xdr:nvGraphicFramePr>
        <xdr:cNvPr id="5" name="Chart 6"/>
        <xdr:cNvGraphicFramePr/>
      </xdr:nvGraphicFramePr>
      <xdr:xfrm>
        <a:off x="0" y="15316200"/>
        <a:ext cx="42386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11</xdr:col>
      <xdr:colOff>0</xdr:colOff>
      <xdr:row>130</xdr:row>
      <xdr:rowOff>104775</xdr:rowOff>
    </xdr:to>
    <xdr:graphicFrame>
      <xdr:nvGraphicFramePr>
        <xdr:cNvPr id="6" name="Chart 7"/>
        <xdr:cNvGraphicFramePr/>
      </xdr:nvGraphicFramePr>
      <xdr:xfrm>
        <a:off x="0" y="18392775"/>
        <a:ext cx="42481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20</xdr:col>
      <xdr:colOff>361950</xdr:colOff>
      <xdr:row>112</xdr:row>
      <xdr:rowOff>104775</xdr:rowOff>
    </xdr:to>
    <xdr:graphicFrame>
      <xdr:nvGraphicFramePr>
        <xdr:cNvPr id="7" name="Chart 9"/>
        <xdr:cNvGraphicFramePr/>
      </xdr:nvGraphicFramePr>
      <xdr:xfrm>
        <a:off x="4248150" y="15478125"/>
        <a:ext cx="424815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114</xdr:row>
      <xdr:rowOff>0</xdr:rowOff>
    </xdr:from>
    <xdr:to>
      <xdr:col>20</xdr:col>
      <xdr:colOff>371475</xdr:colOff>
      <xdr:row>131</xdr:row>
      <xdr:rowOff>114300</xdr:rowOff>
    </xdr:to>
    <xdr:graphicFrame>
      <xdr:nvGraphicFramePr>
        <xdr:cNvPr id="8" name="Chart 10"/>
        <xdr:cNvGraphicFramePr/>
      </xdr:nvGraphicFramePr>
      <xdr:xfrm>
        <a:off x="4248150" y="18554700"/>
        <a:ext cx="42576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419100</xdr:colOff>
      <xdr:row>93</xdr:row>
      <xdr:rowOff>9525</xdr:rowOff>
    </xdr:to>
    <xdr:graphicFrame>
      <xdr:nvGraphicFramePr>
        <xdr:cNvPr id="9" name="Chart 11"/>
        <xdr:cNvGraphicFramePr/>
      </xdr:nvGraphicFramePr>
      <xdr:xfrm>
        <a:off x="4248150" y="12563475"/>
        <a:ext cx="430530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428625</xdr:colOff>
      <xdr:row>112</xdr:row>
      <xdr:rowOff>95250</xdr:rowOff>
    </xdr:from>
    <xdr:to>
      <xdr:col>27</xdr:col>
      <xdr:colOff>180975</xdr:colOff>
      <xdr:row>127</xdr:row>
      <xdr:rowOff>142875</xdr:rowOff>
    </xdr:to>
    <xdr:graphicFrame>
      <xdr:nvGraphicFramePr>
        <xdr:cNvPr id="10" name="Chart 12"/>
        <xdr:cNvGraphicFramePr/>
      </xdr:nvGraphicFramePr>
      <xdr:xfrm>
        <a:off x="8562975" y="18326100"/>
        <a:ext cx="401955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113</xdr:row>
      <xdr:rowOff>0</xdr:rowOff>
    </xdr:from>
    <xdr:to>
      <xdr:col>34</xdr:col>
      <xdr:colOff>47625</xdr:colOff>
      <xdr:row>127</xdr:row>
      <xdr:rowOff>95250</xdr:rowOff>
    </xdr:to>
    <xdr:graphicFrame>
      <xdr:nvGraphicFramePr>
        <xdr:cNvPr id="11" name="Chart 13"/>
        <xdr:cNvGraphicFramePr/>
      </xdr:nvGraphicFramePr>
      <xdr:xfrm>
        <a:off x="13011150" y="18392775"/>
        <a:ext cx="3705225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266700</xdr:colOff>
      <xdr:row>58</xdr:row>
      <xdr:rowOff>152400</xdr:rowOff>
    </xdr:from>
    <xdr:to>
      <xdr:col>34</xdr:col>
      <xdr:colOff>295275</xdr:colOff>
      <xdr:row>75</xdr:row>
      <xdr:rowOff>133350</xdr:rowOff>
    </xdr:to>
    <xdr:graphicFrame>
      <xdr:nvGraphicFramePr>
        <xdr:cNvPr id="12" name="Chart 14"/>
        <xdr:cNvGraphicFramePr/>
      </xdr:nvGraphicFramePr>
      <xdr:xfrm>
        <a:off x="12668250" y="9639300"/>
        <a:ext cx="429577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371475</xdr:colOff>
      <xdr:row>76</xdr:row>
      <xdr:rowOff>47625</xdr:rowOff>
    </xdr:from>
    <xdr:to>
      <xdr:col>27</xdr:col>
      <xdr:colOff>457200</xdr:colOff>
      <xdr:row>95</xdr:row>
      <xdr:rowOff>85725</xdr:rowOff>
    </xdr:to>
    <xdr:graphicFrame>
      <xdr:nvGraphicFramePr>
        <xdr:cNvPr id="13" name="Chart 16"/>
        <xdr:cNvGraphicFramePr/>
      </xdr:nvGraphicFramePr>
      <xdr:xfrm>
        <a:off x="8505825" y="12449175"/>
        <a:ext cx="4352925" cy="3114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361950</xdr:colOff>
      <xdr:row>95</xdr:row>
      <xdr:rowOff>76200</xdr:rowOff>
    </xdr:from>
    <xdr:to>
      <xdr:col>27</xdr:col>
      <xdr:colOff>238125</xdr:colOff>
      <xdr:row>112</xdr:row>
      <xdr:rowOff>76200</xdr:rowOff>
    </xdr:to>
    <xdr:graphicFrame>
      <xdr:nvGraphicFramePr>
        <xdr:cNvPr id="14" name="Chart 17"/>
        <xdr:cNvGraphicFramePr/>
      </xdr:nvGraphicFramePr>
      <xdr:xfrm>
        <a:off x="8496300" y="15554325"/>
        <a:ext cx="414337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381000</xdr:colOff>
      <xdr:row>95</xdr:row>
      <xdr:rowOff>57150</xdr:rowOff>
    </xdr:from>
    <xdr:to>
      <xdr:col>34</xdr:col>
      <xdr:colOff>276225</xdr:colOff>
      <xdr:row>112</xdr:row>
      <xdr:rowOff>38100</xdr:rowOff>
    </xdr:to>
    <xdr:graphicFrame>
      <xdr:nvGraphicFramePr>
        <xdr:cNvPr id="15" name="Chart 19"/>
        <xdr:cNvGraphicFramePr/>
      </xdr:nvGraphicFramePr>
      <xdr:xfrm>
        <a:off x="12782550" y="15535275"/>
        <a:ext cx="4162425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41</xdr:col>
      <xdr:colOff>304800</xdr:colOff>
      <xdr:row>7</xdr:row>
      <xdr:rowOff>76200</xdr:rowOff>
    </xdr:from>
    <xdr:ext cx="104775" cy="200025"/>
    <xdr:sp>
      <xdr:nvSpPr>
        <xdr:cNvPr id="16" name="TextBox 20"/>
        <xdr:cNvSpPr txBox="1">
          <a:spLocks noChangeArrowheads="1"/>
        </xdr:cNvSpPr>
      </xdr:nvSpPr>
      <xdr:spPr>
        <a:xfrm>
          <a:off x="21240750" y="1219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68</xdr:row>
      <xdr:rowOff>0</xdr:rowOff>
    </xdr:from>
    <xdr:ext cx="1019175" cy="533400"/>
    <xdr:sp>
      <xdr:nvSpPr>
        <xdr:cNvPr id="17" name="TextBox 21"/>
        <xdr:cNvSpPr txBox="1">
          <a:spLocks noChangeArrowheads="1"/>
        </xdr:cNvSpPr>
      </xdr:nvSpPr>
      <xdr:spPr>
        <a:xfrm>
          <a:off x="10648950" y="11106150"/>
          <a:ext cx="1019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cloudless sulphur
fall migration
Gainesville, FL</a:t>
          </a:r>
        </a:p>
      </xdr:txBody>
    </xdr:sp>
    <xdr:clientData/>
  </xdr:oneCellAnchor>
  <xdr:twoCellAnchor>
    <xdr:from>
      <xdr:col>27</xdr:col>
      <xdr:colOff>409575</xdr:colOff>
      <xdr:row>77</xdr:row>
      <xdr:rowOff>0</xdr:rowOff>
    </xdr:from>
    <xdr:to>
      <xdr:col>34</xdr:col>
      <xdr:colOff>342900</xdr:colOff>
      <xdr:row>95</xdr:row>
      <xdr:rowOff>123825</xdr:rowOff>
    </xdr:to>
    <xdr:graphicFrame>
      <xdr:nvGraphicFramePr>
        <xdr:cNvPr id="18" name="Chart 22"/>
        <xdr:cNvGraphicFramePr/>
      </xdr:nvGraphicFramePr>
      <xdr:xfrm>
        <a:off x="12811125" y="12563475"/>
        <a:ext cx="4200525" cy="3038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24</xdr:col>
      <xdr:colOff>533400</xdr:colOff>
      <xdr:row>86</xdr:row>
      <xdr:rowOff>0</xdr:rowOff>
    </xdr:from>
    <xdr:ext cx="866775" cy="533400"/>
    <xdr:sp>
      <xdr:nvSpPr>
        <xdr:cNvPr id="19" name="TextBox 23"/>
        <xdr:cNvSpPr txBox="1">
          <a:spLocks noChangeArrowheads="1"/>
        </xdr:cNvSpPr>
      </xdr:nvSpPr>
      <xdr:spPr>
        <a:xfrm>
          <a:off x="11106150" y="14020800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gulf fritillary
fall migration
Gainesville, FL</a:t>
          </a:r>
        </a:p>
      </xdr:txBody>
    </xdr:sp>
    <xdr:clientData/>
  </xdr:oneCellAnchor>
  <xdr:oneCellAnchor>
    <xdr:from>
      <xdr:col>31</xdr:col>
      <xdr:colOff>495300</xdr:colOff>
      <xdr:row>87</xdr:row>
      <xdr:rowOff>0</xdr:rowOff>
    </xdr:from>
    <xdr:ext cx="638175" cy="209550"/>
    <xdr:sp>
      <xdr:nvSpPr>
        <xdr:cNvPr id="20" name="TextBox 24"/>
        <xdr:cNvSpPr txBox="1">
          <a:spLocks noChangeArrowheads="1"/>
        </xdr:cNvSpPr>
      </xdr:nvSpPr>
      <xdr:spPr>
        <a:xfrm>
          <a:off x="15335250" y="141827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cf. y = 1.09 </a:t>
          </a:r>
        </a:p>
      </xdr:txBody>
    </xdr:sp>
    <xdr:clientData/>
  </xdr:oneCellAnchor>
  <xdr:oneCellAnchor>
    <xdr:from>
      <xdr:col>32</xdr:col>
      <xdr:colOff>38100</xdr:colOff>
      <xdr:row>104</xdr:row>
      <xdr:rowOff>0</xdr:rowOff>
    </xdr:from>
    <xdr:ext cx="638175" cy="209550"/>
    <xdr:sp>
      <xdr:nvSpPr>
        <xdr:cNvPr id="21" name="TextBox 25"/>
        <xdr:cNvSpPr txBox="1">
          <a:spLocks noChangeArrowheads="1"/>
        </xdr:cNvSpPr>
      </xdr:nvSpPr>
      <xdr:spPr>
        <a:xfrm>
          <a:off x="15487650" y="169354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cf. y = 0.86 </a:t>
          </a:r>
        </a:p>
      </xdr:txBody>
    </xdr:sp>
    <xdr:clientData/>
  </xdr:oneCellAnchor>
  <xdr:oneCellAnchor>
    <xdr:from>
      <xdr:col>22</xdr:col>
      <xdr:colOff>76200</xdr:colOff>
      <xdr:row>115</xdr:row>
      <xdr:rowOff>38100</xdr:rowOff>
    </xdr:from>
    <xdr:ext cx="1057275" cy="533400"/>
    <xdr:sp>
      <xdr:nvSpPr>
        <xdr:cNvPr id="22" name="TextBox 26"/>
        <xdr:cNvSpPr txBox="1">
          <a:spLocks noChangeArrowheads="1"/>
        </xdr:cNvSpPr>
      </xdr:nvSpPr>
      <xdr:spPr>
        <a:xfrm>
          <a:off x="9429750" y="18754725"/>
          <a:ext cx="1057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long-tailed skipper
fall migration
Gainesville, FL</a:t>
          </a:r>
        </a:p>
      </xdr:txBody>
    </xdr:sp>
    <xdr:clientData/>
  </xdr:oneCellAnchor>
  <xdr:oneCellAnchor>
    <xdr:from>
      <xdr:col>25</xdr:col>
      <xdr:colOff>38100</xdr:colOff>
      <xdr:row>104</xdr:row>
      <xdr:rowOff>0</xdr:rowOff>
    </xdr:from>
    <xdr:ext cx="866775" cy="533400"/>
    <xdr:sp>
      <xdr:nvSpPr>
        <xdr:cNvPr id="23" name="TextBox 27"/>
        <xdr:cNvSpPr txBox="1">
          <a:spLocks noChangeArrowheads="1"/>
        </xdr:cNvSpPr>
      </xdr:nvSpPr>
      <xdr:spPr>
        <a:xfrm>
          <a:off x="11220450" y="16935450"/>
          <a:ext cx="86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buckeye
fall migration
Gainesville, FL</a:t>
          </a:r>
        </a:p>
      </xdr:txBody>
    </xdr:sp>
    <xdr:clientData/>
  </xdr:oneCellAnchor>
  <xdr:twoCellAnchor>
    <xdr:from>
      <xdr:col>26</xdr:col>
      <xdr:colOff>0</xdr:colOff>
      <xdr:row>1</xdr:row>
      <xdr:rowOff>0</xdr:rowOff>
    </xdr:from>
    <xdr:to>
      <xdr:col>31</xdr:col>
      <xdr:colOff>123825</xdr:colOff>
      <xdr:row>14</xdr:row>
      <xdr:rowOff>19050</xdr:rowOff>
    </xdr:to>
    <xdr:graphicFrame>
      <xdr:nvGraphicFramePr>
        <xdr:cNvPr id="24" name="Chart 28"/>
        <xdr:cNvGraphicFramePr/>
      </xdr:nvGraphicFramePr>
      <xdr:xfrm>
        <a:off x="11791950" y="161925"/>
        <a:ext cx="317182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0</xdr:colOff>
      <xdr:row>2</xdr:row>
      <xdr:rowOff>0</xdr:rowOff>
    </xdr:from>
    <xdr:to>
      <xdr:col>36</xdr:col>
      <xdr:colOff>133350</xdr:colOff>
      <xdr:row>15</xdr:row>
      <xdr:rowOff>28575</xdr:rowOff>
    </xdr:to>
    <xdr:graphicFrame>
      <xdr:nvGraphicFramePr>
        <xdr:cNvPr id="25" name="Chart 29"/>
        <xdr:cNvGraphicFramePr/>
      </xdr:nvGraphicFramePr>
      <xdr:xfrm>
        <a:off x="14839950" y="323850"/>
        <a:ext cx="3181350" cy="2181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31</xdr:col>
      <xdr:colOff>133350</xdr:colOff>
      <xdr:row>29</xdr:row>
      <xdr:rowOff>47625</xdr:rowOff>
    </xdr:to>
    <xdr:graphicFrame>
      <xdr:nvGraphicFramePr>
        <xdr:cNvPr id="26" name="Chart 30"/>
        <xdr:cNvGraphicFramePr/>
      </xdr:nvGraphicFramePr>
      <xdr:xfrm>
        <a:off x="11791950" y="2476500"/>
        <a:ext cx="3181350" cy="2343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31</xdr:col>
      <xdr:colOff>0</xdr:colOff>
      <xdr:row>15</xdr:row>
      <xdr:rowOff>19050</xdr:rowOff>
    </xdr:from>
    <xdr:to>
      <xdr:col>36</xdr:col>
      <xdr:colOff>142875</xdr:colOff>
      <xdr:row>29</xdr:row>
      <xdr:rowOff>76200</xdr:rowOff>
    </xdr:to>
    <xdr:graphicFrame>
      <xdr:nvGraphicFramePr>
        <xdr:cNvPr id="27" name="Chart 31"/>
        <xdr:cNvGraphicFramePr/>
      </xdr:nvGraphicFramePr>
      <xdr:xfrm>
        <a:off x="14839950" y="2495550"/>
        <a:ext cx="3190875" cy="23526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19050</xdr:colOff>
      <xdr:row>28</xdr:row>
      <xdr:rowOff>152400</xdr:rowOff>
    </xdr:from>
    <xdr:to>
      <xdr:col>31</xdr:col>
      <xdr:colOff>161925</xdr:colOff>
      <xdr:row>42</xdr:row>
      <xdr:rowOff>76200</xdr:rowOff>
    </xdr:to>
    <xdr:graphicFrame>
      <xdr:nvGraphicFramePr>
        <xdr:cNvPr id="28" name="Chart 32"/>
        <xdr:cNvGraphicFramePr/>
      </xdr:nvGraphicFramePr>
      <xdr:xfrm>
        <a:off x="11811000" y="4762500"/>
        <a:ext cx="3190875" cy="2190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31</xdr:col>
      <xdr:colOff>0</xdr:colOff>
      <xdr:row>29</xdr:row>
      <xdr:rowOff>85725</xdr:rowOff>
    </xdr:from>
    <xdr:to>
      <xdr:col>36</xdr:col>
      <xdr:colOff>152400</xdr:colOff>
      <xdr:row>42</xdr:row>
      <xdr:rowOff>142875</xdr:rowOff>
    </xdr:to>
    <xdr:graphicFrame>
      <xdr:nvGraphicFramePr>
        <xdr:cNvPr id="29" name="Chart 33"/>
        <xdr:cNvGraphicFramePr/>
      </xdr:nvGraphicFramePr>
      <xdr:xfrm>
        <a:off x="14839950" y="4857750"/>
        <a:ext cx="3200400" cy="2162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oneCellAnchor>
    <xdr:from>
      <xdr:col>29</xdr:col>
      <xdr:colOff>419100</xdr:colOff>
      <xdr:row>31</xdr:row>
      <xdr:rowOff>38100</xdr:rowOff>
    </xdr:from>
    <xdr:ext cx="847725" cy="600075"/>
    <xdr:sp>
      <xdr:nvSpPr>
        <xdr:cNvPr id="30" name="TextBox 34"/>
        <xdr:cNvSpPr txBox="1">
          <a:spLocks noChangeArrowheads="1"/>
        </xdr:cNvSpPr>
      </xdr:nvSpPr>
      <xdr:spPr>
        <a:xfrm>
          <a:off x="14039850" y="513397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buckeye
spring migration
Gainesville, FL
trap #3</a:t>
          </a:r>
        </a:p>
      </xdr:txBody>
    </xdr:sp>
    <xdr:clientData/>
  </xdr:oneCellAnchor>
  <xdr:twoCellAnchor>
    <xdr:from>
      <xdr:col>20</xdr:col>
      <xdr:colOff>180975</xdr:colOff>
      <xdr:row>44</xdr:row>
      <xdr:rowOff>123825</xdr:rowOff>
    </xdr:from>
    <xdr:to>
      <xdr:col>26</xdr:col>
      <xdr:colOff>28575</xdr:colOff>
      <xdr:row>57</xdr:row>
      <xdr:rowOff>85725</xdr:rowOff>
    </xdr:to>
    <xdr:graphicFrame>
      <xdr:nvGraphicFramePr>
        <xdr:cNvPr id="31" name="Chart 35"/>
        <xdr:cNvGraphicFramePr/>
      </xdr:nvGraphicFramePr>
      <xdr:xfrm>
        <a:off x="8315325" y="7324725"/>
        <a:ext cx="3505200" cy="2085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26</xdr:col>
      <xdr:colOff>219075</xdr:colOff>
      <xdr:row>45</xdr:row>
      <xdr:rowOff>28575</xdr:rowOff>
    </xdr:from>
    <xdr:to>
      <xdr:col>31</xdr:col>
      <xdr:colOff>523875</xdr:colOff>
      <xdr:row>56</xdr:row>
      <xdr:rowOff>152400</xdr:rowOff>
    </xdr:to>
    <xdr:graphicFrame>
      <xdr:nvGraphicFramePr>
        <xdr:cNvPr id="32" name="Chart 36"/>
        <xdr:cNvGraphicFramePr/>
      </xdr:nvGraphicFramePr>
      <xdr:xfrm>
        <a:off x="12011025" y="7391400"/>
        <a:ext cx="3352800" cy="1924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6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7625" y="3400425"/>
        <a:ext cx="36099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26</xdr:row>
      <xdr:rowOff>85725</xdr:rowOff>
    </xdr:from>
    <xdr:to>
      <xdr:col>11</xdr:col>
      <xdr:colOff>561975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3648075" y="4295775"/>
        <a:ext cx="36195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0</xdr:row>
      <xdr:rowOff>66675</xdr:rowOff>
    </xdr:from>
    <xdr:to>
      <xdr:col>16</xdr:col>
      <xdr:colOff>561975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5105400" y="66675"/>
        <a:ext cx="521017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0.467</cdr:y>
    </cdr:from>
    <cdr:to>
      <cdr:x>0.8645</cdr:x>
      <cdr:y>0.467</cdr:y>
    </cdr:to>
    <cdr:sp>
      <cdr:nvSpPr>
        <cdr:cNvPr id="1" name="Line 1"/>
        <cdr:cNvSpPr>
          <a:spLocks/>
        </cdr:cNvSpPr>
      </cdr:nvSpPr>
      <cdr:spPr>
        <a:xfrm>
          <a:off x="561975" y="14192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0.47825</cdr:y>
    </cdr:from>
    <cdr:to>
      <cdr:x>0.842</cdr:x>
      <cdr:y>0.47825</cdr:y>
    </cdr:to>
    <cdr:sp>
      <cdr:nvSpPr>
        <cdr:cNvPr id="1" name="Line 1"/>
        <cdr:cNvSpPr>
          <a:spLocks/>
        </cdr:cNvSpPr>
      </cdr:nvSpPr>
      <cdr:spPr>
        <a:xfrm>
          <a:off x="581025" y="15430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47625</xdr:rowOff>
    </xdr:from>
    <xdr:to>
      <xdr:col>15</xdr:col>
      <xdr:colOff>561975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3371850" y="47625"/>
        <a:ext cx="4067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17</xdr:row>
      <xdr:rowOff>142875</xdr:rowOff>
    </xdr:from>
    <xdr:to>
      <xdr:col>15</xdr:col>
      <xdr:colOff>542925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3400425" y="2895600"/>
        <a:ext cx="4019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219075</xdr:colOff>
      <xdr:row>1</xdr:row>
      <xdr:rowOff>47625</xdr:rowOff>
    </xdr:from>
    <xdr:ext cx="209550" cy="276225"/>
    <xdr:sp>
      <xdr:nvSpPr>
        <xdr:cNvPr id="3" name="TextBox 5"/>
        <xdr:cNvSpPr txBox="1">
          <a:spLocks noChangeArrowheads="1"/>
        </xdr:cNvSpPr>
      </xdr:nvSpPr>
      <xdr:spPr>
        <a:xfrm>
          <a:off x="3438525" y="2095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238125</xdr:colOff>
      <xdr:row>21</xdr:row>
      <xdr:rowOff>28575</xdr:rowOff>
    </xdr:from>
    <xdr:ext cx="219075" cy="266700"/>
    <xdr:sp>
      <xdr:nvSpPr>
        <xdr:cNvPr id="4" name="TextBox 6"/>
        <xdr:cNvSpPr txBox="1">
          <a:spLocks noChangeArrowheads="1"/>
        </xdr:cNvSpPr>
      </xdr:nvSpPr>
      <xdr:spPr>
        <a:xfrm>
          <a:off x="3457575" y="3429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266700</xdr:colOff>
      <xdr:row>10</xdr:row>
      <xdr:rowOff>9525</xdr:rowOff>
    </xdr:from>
    <xdr:ext cx="561975" cy="238125"/>
    <xdr:sp>
      <xdr:nvSpPr>
        <xdr:cNvPr id="5" name="TextBox 7"/>
        <xdr:cNvSpPr txBox="1">
          <a:spLocks noChangeArrowheads="1"/>
        </xdr:cNvSpPr>
      </xdr:nvSpPr>
      <xdr:spPr>
        <a:xfrm>
          <a:off x="4095750" y="16287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Spring</a:t>
          </a:r>
        </a:p>
      </xdr:txBody>
    </xdr:sp>
    <xdr:clientData/>
  </xdr:oneCellAnchor>
  <xdr:oneCellAnchor>
    <xdr:from>
      <xdr:col>10</xdr:col>
      <xdr:colOff>266700</xdr:colOff>
      <xdr:row>29</xdr:row>
      <xdr:rowOff>76200</xdr:rowOff>
    </xdr:from>
    <xdr:ext cx="352425" cy="238125"/>
    <xdr:sp>
      <xdr:nvSpPr>
        <xdr:cNvPr id="6" name="TextBox 8"/>
        <xdr:cNvSpPr txBox="1">
          <a:spLocks noChangeArrowheads="1"/>
        </xdr:cNvSpPr>
      </xdr:nvSpPr>
      <xdr:spPr>
        <a:xfrm>
          <a:off x="4095750" y="47720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Fall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0.16375</cdr:y>
    </cdr:from>
    <cdr:to>
      <cdr:x>0.84725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390525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1" u="none" baseline="0">
              <a:latin typeface="Arial"/>
              <a:ea typeface="Arial"/>
              <a:cs typeface="Arial"/>
            </a:rPr>
            <a:t>U. proteus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0.1245</cdr:y>
    </cdr:from>
    <cdr:to>
      <cdr:x>0.2825</cdr:x>
      <cdr:y>0.2205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52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P.sennae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0.16475</cdr:y>
    </cdr:from>
    <cdr:to>
      <cdr:x>0.3135</cdr:x>
      <cdr:y>0.24825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447675"/>
          <a:ext cx="790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A. vanillae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0.6715</cdr:x>
      <cdr:y>0.1235</cdr:y>
    </cdr:from>
    <cdr:to>
      <cdr:x>0.69675</cdr:x>
      <cdr:y>0.21225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352425"/>
          <a:ext cx="104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0.2095</cdr:y>
    </cdr:from>
    <cdr:to>
      <cdr:x>0.945</cdr:x>
      <cdr:y>0.30425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04825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1" u="none" baseline="0">
              <a:latin typeface="Arial"/>
              <a:ea typeface="Arial"/>
              <a:cs typeface="Arial"/>
            </a:rPr>
            <a:t>V. virginiensis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0.16325</cdr:y>
    </cdr:from>
    <cdr:to>
      <cdr:x>0.9005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8100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P. rapae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75" zoomScaleNormal="75" workbookViewId="0" topLeftCell="A34">
      <selection activeCell="Q28" sqref="Q28"/>
    </sheetView>
  </sheetViews>
  <sheetFormatPr defaultColWidth="9.140625" defaultRowHeight="12.75"/>
  <cols>
    <col min="1" max="2" width="6.140625" style="0" customWidth="1"/>
    <col min="3" max="3" width="5.7109375" style="0" customWidth="1"/>
    <col min="4" max="4" width="7.00390625" style="0" customWidth="1"/>
    <col min="5" max="5" width="6.8515625" style="0" customWidth="1"/>
    <col min="6" max="11" width="5.7109375" style="0" customWidth="1"/>
    <col min="12" max="12" width="7.421875" style="0" customWidth="1"/>
    <col min="13" max="13" width="6.8515625" style="0" customWidth="1"/>
    <col min="14" max="18" width="5.7109375" style="0" customWidth="1"/>
    <col min="19" max="19" width="7.7109375" style="0" customWidth="1"/>
    <col min="20" max="31" width="5.7109375" style="0" customWidth="1"/>
    <col min="32" max="32" width="5.00390625" style="0" customWidth="1"/>
    <col min="33" max="33" width="5.140625" style="0" customWidth="1"/>
    <col min="34" max="43" width="4.7109375" style="0" customWidth="1"/>
  </cols>
  <sheetData>
    <row r="1" ht="12.75">
      <c r="A1" t="s">
        <v>0</v>
      </c>
    </row>
    <row r="2" spans="3:39" ht="12.75">
      <c r="C2" t="s">
        <v>2</v>
      </c>
      <c r="K2" t="s">
        <v>3</v>
      </c>
      <c r="S2" t="s">
        <v>18</v>
      </c>
      <c r="W2" t="s">
        <v>10</v>
      </c>
      <c r="AC2" t="s">
        <v>82</v>
      </c>
      <c r="AH2" t="s">
        <v>86</v>
      </c>
      <c r="AM2" t="s">
        <v>88</v>
      </c>
    </row>
    <row r="3" spans="1:43" ht="12.75">
      <c r="A3" t="s">
        <v>1</v>
      </c>
      <c r="B3" t="s">
        <v>4</v>
      </c>
      <c r="C3" t="s">
        <v>6</v>
      </c>
      <c r="D3" t="s">
        <v>95</v>
      </c>
      <c r="E3" t="s">
        <v>94</v>
      </c>
      <c r="F3" t="s">
        <v>7</v>
      </c>
      <c r="G3" t="s">
        <v>5</v>
      </c>
      <c r="H3" t="s">
        <v>92</v>
      </c>
      <c r="I3" t="s">
        <v>93</v>
      </c>
      <c r="J3" t="s">
        <v>19</v>
      </c>
      <c r="K3" t="s">
        <v>6</v>
      </c>
      <c r="N3" t="s">
        <v>7</v>
      </c>
      <c r="O3" t="s">
        <v>5</v>
      </c>
      <c r="R3" t="s">
        <v>19</v>
      </c>
      <c r="S3" t="s">
        <v>6</v>
      </c>
      <c r="T3" t="s">
        <v>7</v>
      </c>
      <c r="U3" t="s">
        <v>5</v>
      </c>
      <c r="V3" t="s">
        <v>19</v>
      </c>
      <c r="W3" t="s">
        <v>6</v>
      </c>
      <c r="X3" t="s">
        <v>136</v>
      </c>
      <c r="Y3" t="s">
        <v>137</v>
      </c>
      <c r="Z3" t="s">
        <v>7</v>
      </c>
      <c r="AA3" t="s">
        <v>5</v>
      </c>
      <c r="AB3" t="s">
        <v>19</v>
      </c>
      <c r="AC3" t="s">
        <v>5</v>
      </c>
      <c r="AD3" t="s">
        <v>19</v>
      </c>
      <c r="AE3" t="s">
        <v>11</v>
      </c>
      <c r="AF3" t="s">
        <v>95</v>
      </c>
      <c r="AG3" t="s">
        <v>94</v>
      </c>
      <c r="AH3" t="s">
        <v>6</v>
      </c>
      <c r="AI3" t="s">
        <v>7</v>
      </c>
      <c r="AJ3" t="s">
        <v>11</v>
      </c>
      <c r="AK3" t="s">
        <v>95</v>
      </c>
      <c r="AL3" t="s">
        <v>94</v>
      </c>
      <c r="AM3" t="s">
        <v>5</v>
      </c>
      <c r="AN3" t="s">
        <v>19</v>
      </c>
      <c r="AO3" t="s">
        <v>11</v>
      </c>
      <c r="AP3" t="s">
        <v>95</v>
      </c>
      <c r="AQ3" t="s">
        <v>94</v>
      </c>
    </row>
    <row r="4" spans="1:41" ht="12.75">
      <c r="A4">
        <v>79</v>
      </c>
      <c r="B4" t="s">
        <v>9</v>
      </c>
      <c r="C4">
        <v>976</v>
      </c>
      <c r="D4" s="14"/>
      <c r="E4" s="14"/>
      <c r="K4">
        <v>794</v>
      </c>
      <c r="L4" s="14" t="e">
        <f>K4-CHIINV(0.975,K4*2)/2</f>
        <v>#NUM!</v>
      </c>
      <c r="M4" s="14" t="e">
        <f>CHIINV(0.025,(K4+1)*2)/2-K4</f>
        <v>#NUM!</v>
      </c>
      <c r="AJ4" s="16"/>
      <c r="AK4" s="16"/>
      <c r="AL4" s="16"/>
      <c r="AO4" s="16" t="s">
        <v>83</v>
      </c>
    </row>
    <row r="5" spans="1:13" ht="12.75">
      <c r="A5">
        <v>80</v>
      </c>
      <c r="B5" t="s">
        <v>9</v>
      </c>
      <c r="C5">
        <v>435</v>
      </c>
      <c r="D5" s="14"/>
      <c r="E5" s="14"/>
      <c r="K5">
        <v>433</v>
      </c>
      <c r="L5" s="14">
        <f aca="true" t="shared" si="0" ref="L5:L22">K5-CHIINV(0.975,K5*2)/2</f>
        <v>39.82900983277989</v>
      </c>
      <c r="M5" s="14">
        <f aca="true" t="shared" si="1" ref="M5:M22">CHIINV(0.025,(K5+1)*2)/2-K5</f>
        <v>42.77010820987198</v>
      </c>
    </row>
    <row r="6" spans="1:13" ht="12.75">
      <c r="A6">
        <v>81</v>
      </c>
      <c r="B6" t="s">
        <v>9</v>
      </c>
      <c r="C6">
        <v>1648</v>
      </c>
      <c r="D6" s="14"/>
      <c r="E6" s="14"/>
      <c r="K6">
        <v>939</v>
      </c>
      <c r="L6" s="14" t="e">
        <f t="shared" si="0"/>
        <v>#NUM!</v>
      </c>
      <c r="M6" s="14" t="e">
        <f t="shared" si="1"/>
        <v>#NUM!</v>
      </c>
    </row>
    <row r="7" spans="1:13" ht="12.75">
      <c r="A7">
        <v>82</v>
      </c>
      <c r="B7" t="s">
        <v>9</v>
      </c>
      <c r="C7">
        <v>783</v>
      </c>
      <c r="D7" s="14"/>
      <c r="E7" s="14"/>
      <c r="K7">
        <v>542</v>
      </c>
      <c r="L7" s="14">
        <f t="shared" si="0"/>
        <v>44.67532468909934</v>
      </c>
      <c r="M7" s="14">
        <f t="shared" si="1"/>
        <v>47.611326066077936</v>
      </c>
    </row>
    <row r="8" spans="1:13" ht="12.75">
      <c r="A8">
        <v>83</v>
      </c>
      <c r="B8" t="s">
        <v>9</v>
      </c>
      <c r="C8">
        <v>336</v>
      </c>
      <c r="D8" s="14"/>
      <c r="E8" s="14"/>
      <c r="K8">
        <v>253</v>
      </c>
      <c r="L8" s="14">
        <f t="shared" si="0"/>
        <v>30.21740551814736</v>
      </c>
      <c r="M8" s="14">
        <f t="shared" si="1"/>
        <v>33.172716204079336</v>
      </c>
    </row>
    <row r="9" spans="1:27" ht="12.75">
      <c r="A9">
        <v>84</v>
      </c>
      <c r="C9">
        <v>571</v>
      </c>
      <c r="D9" s="14">
        <v>48</v>
      </c>
      <c r="E9" s="14">
        <v>49</v>
      </c>
      <c r="G9">
        <v>5</v>
      </c>
      <c r="H9" s="14">
        <f>G9-CHIINV(0.975,G9*2)/2</f>
        <v>3.376518250275957</v>
      </c>
      <c r="I9" s="14">
        <f>CHIINV(0.025,(G9+1)*2)/2-G9</f>
        <v>6.668330080155664</v>
      </c>
      <c r="K9">
        <v>361</v>
      </c>
      <c r="L9" s="14">
        <f t="shared" si="0"/>
        <v>36.283212576261974</v>
      </c>
      <c r="M9" s="14">
        <f t="shared" si="1"/>
        <v>39.22871554263321</v>
      </c>
      <c r="O9">
        <v>7</v>
      </c>
      <c r="P9" s="14">
        <f aca="true" t="shared" si="2" ref="P9:P25">O9-CHIINV(0.975,O9*2)/2</f>
        <v>4.185638090079515</v>
      </c>
      <c r="Q9" s="14">
        <f>CHIINV(0.025,(O9+1)*2)/2-O9</f>
        <v>7.4226622839475205</v>
      </c>
      <c r="S9">
        <v>62</v>
      </c>
      <c r="U9">
        <v>247</v>
      </c>
      <c r="W9">
        <v>530</v>
      </c>
      <c r="X9" s="14">
        <v>46</v>
      </c>
      <c r="Y9" s="14">
        <v>47</v>
      </c>
      <c r="AA9">
        <v>0</v>
      </c>
    </row>
    <row r="10" spans="1:43" ht="12.75">
      <c r="A10">
        <v>85</v>
      </c>
      <c r="B10" t="s">
        <v>8</v>
      </c>
      <c r="C10">
        <v>833</v>
      </c>
      <c r="D10" s="14">
        <v>58</v>
      </c>
      <c r="E10" s="14">
        <v>59</v>
      </c>
      <c r="F10">
        <v>879</v>
      </c>
      <c r="G10">
        <v>5</v>
      </c>
      <c r="H10" s="14">
        <f aca="true" t="shared" si="3" ref="H10:H25">G10-CHIINV(0.975,G10*2)/2</f>
        <v>3.376518250275957</v>
      </c>
      <c r="I10" s="14">
        <f aca="true" t="shared" si="4" ref="I10:I22">CHIINV(0.025,(G10+1)*2)/2-G10</f>
        <v>6.668330080155664</v>
      </c>
      <c r="J10">
        <v>2</v>
      </c>
      <c r="K10">
        <v>619</v>
      </c>
      <c r="L10" s="14">
        <v>50</v>
      </c>
      <c r="M10" s="14">
        <v>51</v>
      </c>
      <c r="N10">
        <v>638</v>
      </c>
      <c r="O10">
        <v>6</v>
      </c>
      <c r="P10" s="14">
        <f t="shared" si="2"/>
        <v>3.79811123339357</v>
      </c>
      <c r="Q10" s="14">
        <f aca="true" t="shared" si="5" ref="Q10:Q25">CHIINV(0.025,(O10+1)*2)/2-O10</f>
        <v>7.059467457399165</v>
      </c>
      <c r="R10">
        <v>3</v>
      </c>
      <c r="S10">
        <v>63</v>
      </c>
      <c r="T10">
        <v>86</v>
      </c>
      <c r="U10">
        <v>226</v>
      </c>
      <c r="V10">
        <v>303</v>
      </c>
      <c r="W10">
        <v>678</v>
      </c>
      <c r="X10" s="14">
        <f>W10-CHIINV(0.975,W10*2)/2</f>
        <v>50.08072480377757</v>
      </c>
      <c r="Y10" s="14">
        <f>CHIINV(0.025,(W10+1)*2)/2-W10</f>
        <v>53.012384422239165</v>
      </c>
      <c r="Z10">
        <v>620</v>
      </c>
      <c r="AA10">
        <v>1</v>
      </c>
      <c r="AB10">
        <v>0</v>
      </c>
      <c r="AC10">
        <v>4</v>
      </c>
      <c r="AD10">
        <v>2</v>
      </c>
      <c r="AE10">
        <f>+AC10+AD10</f>
        <v>6</v>
      </c>
      <c r="AF10" s="14">
        <f aca="true" t="shared" si="6" ref="AF10:AF25">AE10-CHIINV(0.975,AE10*2)/2</f>
        <v>3.79811123339357</v>
      </c>
      <c r="AG10" s="14">
        <f>CHIINV(0.025,(AE10+1)*2)/2-AE10</f>
        <v>7.059467457399165</v>
      </c>
      <c r="AH10">
        <v>20</v>
      </c>
      <c r="AI10">
        <v>27</v>
      </c>
      <c r="AJ10">
        <f>(AH10+AI10)</f>
        <v>47</v>
      </c>
      <c r="AK10" s="14">
        <f aca="true" t="shared" si="7" ref="AK10:AK24">AJ10-CHIINV(0.975,AJ10*2)/2</f>
        <v>12.466190403201317</v>
      </c>
      <c r="AL10" s="14">
        <f>CHIINV(0.025,(AJ10+1)*2)/2-AJ10</f>
        <v>15.500070422100151</v>
      </c>
      <c r="AM10">
        <v>1</v>
      </c>
      <c r="AN10">
        <v>0</v>
      </c>
      <c r="AO10">
        <f>(AM10+AN10)</f>
        <v>1</v>
      </c>
      <c r="AP10" s="14">
        <f aca="true" t="shared" si="8" ref="AP10:AP25">AO10-CHIINV(0.975,AO10*2)/2</f>
        <v>0.9746821438651595</v>
      </c>
      <c r="AQ10" s="14">
        <f>CHIINV(0.025,(AO10+1)*2)/2-AO10</f>
        <v>4.5716309980641885</v>
      </c>
    </row>
    <row r="11" spans="1:43" ht="12.75">
      <c r="A11">
        <v>86</v>
      </c>
      <c r="C11">
        <v>996</v>
      </c>
      <c r="D11" s="14">
        <v>63</v>
      </c>
      <c r="E11" s="14">
        <v>64</v>
      </c>
      <c r="F11">
        <v>1147</v>
      </c>
      <c r="G11">
        <v>19</v>
      </c>
      <c r="H11" s="14">
        <f t="shared" si="3"/>
        <v>7.5607556624200765</v>
      </c>
      <c r="I11" s="14">
        <f t="shared" si="4"/>
        <v>10.670839333295618</v>
      </c>
      <c r="J11">
        <v>17</v>
      </c>
      <c r="K11">
        <v>1706</v>
      </c>
      <c r="L11" s="14">
        <v>83</v>
      </c>
      <c r="M11" s="14">
        <v>84</v>
      </c>
      <c r="N11">
        <v>1872</v>
      </c>
      <c r="O11">
        <v>22</v>
      </c>
      <c r="P11" s="14">
        <f t="shared" si="2"/>
        <v>8.212728589248922</v>
      </c>
      <c r="Q11" s="14">
        <f t="shared" si="5"/>
        <v>11.308234204134834</v>
      </c>
      <c r="R11">
        <v>29</v>
      </c>
      <c r="S11">
        <v>288</v>
      </c>
      <c r="T11">
        <v>343</v>
      </c>
      <c r="U11">
        <v>297</v>
      </c>
      <c r="V11">
        <v>309</v>
      </c>
      <c r="W11">
        <v>388</v>
      </c>
      <c r="X11" s="14">
        <f>W11-CHIINV(0.975,W11*2)/2</f>
        <v>37.65116826804717</v>
      </c>
      <c r="Y11" s="14">
        <f>CHIINV(0.025,(W11+1)*2)/2-W11</f>
        <v>40.59472948730911</v>
      </c>
      <c r="Z11">
        <v>326</v>
      </c>
      <c r="AA11">
        <v>0</v>
      </c>
      <c r="AB11">
        <v>2</v>
      </c>
      <c r="AC11">
        <v>30</v>
      </c>
      <c r="AD11">
        <v>23</v>
      </c>
      <c r="AE11">
        <f aca="true" t="shared" si="9" ref="AE11:AE25">+AC11+AD11</f>
        <v>53</v>
      </c>
      <c r="AF11" s="14">
        <f t="shared" si="6"/>
        <v>13.299371409522408</v>
      </c>
      <c r="AG11" s="14">
        <f aca="true" t="shared" si="10" ref="AG11:AG25">CHIINV(0.025,(AE11+1)*2)/2-AE11</f>
        <v>16.325284317756086</v>
      </c>
      <c r="AH11">
        <v>36</v>
      </c>
      <c r="AI11">
        <v>19</v>
      </c>
      <c r="AJ11">
        <f aca="true" t="shared" si="11" ref="AJ11:AJ24">(AH11+AI11)</f>
        <v>55</v>
      </c>
      <c r="AK11" s="14">
        <f t="shared" si="7"/>
        <v>13.56646720199079</v>
      </c>
      <c r="AL11" s="14">
        <f aca="true" t="shared" si="12" ref="AL11:AL24">CHIINV(0.025,(AJ11+1)*2)/2-AJ11</f>
        <v>16.590033837876092</v>
      </c>
      <c r="AM11">
        <v>12</v>
      </c>
      <c r="AN11">
        <v>14</v>
      </c>
      <c r="AO11">
        <f aca="true" t="shared" si="13" ref="AO11:AO25">(AM11+AN11)</f>
        <v>26</v>
      </c>
      <c r="AP11" s="14">
        <f t="shared" si="8"/>
        <v>9.015933740659875</v>
      </c>
      <c r="AQ11" s="14">
        <f aca="true" t="shared" si="14" ref="AQ11:AQ25">CHIINV(0.025,(AO11+1)*2)/2-AO11</f>
        <v>12.096031591291933</v>
      </c>
    </row>
    <row r="12" spans="1:43" ht="12.75">
      <c r="A12">
        <v>87</v>
      </c>
      <c r="C12">
        <v>849</v>
      </c>
      <c r="D12" s="14">
        <v>58</v>
      </c>
      <c r="E12" s="14">
        <f aca="true" t="shared" si="15" ref="E12:E24">CHIINV(0.025,(C12+1)*2)/2-C12</f>
        <v>59.08346193966827</v>
      </c>
      <c r="F12">
        <v>761</v>
      </c>
      <c r="G12">
        <v>7</v>
      </c>
      <c r="H12" s="14">
        <f t="shared" si="3"/>
        <v>4.185638090079515</v>
      </c>
      <c r="I12" s="14">
        <f t="shared" si="4"/>
        <v>7.4226622839475205</v>
      </c>
      <c r="J12">
        <v>15</v>
      </c>
      <c r="K12">
        <v>687</v>
      </c>
      <c r="L12" s="14">
        <v>52</v>
      </c>
      <c r="M12" s="14">
        <v>53</v>
      </c>
      <c r="N12">
        <v>643</v>
      </c>
      <c r="O12">
        <v>23</v>
      </c>
      <c r="P12" s="14">
        <f t="shared" si="2"/>
        <v>8.41998780782758</v>
      </c>
      <c r="Q12" s="14">
        <f t="shared" si="5"/>
        <v>11.511284514778254</v>
      </c>
      <c r="R12">
        <v>21</v>
      </c>
      <c r="S12">
        <v>63</v>
      </c>
      <c r="T12">
        <v>37</v>
      </c>
      <c r="U12">
        <v>251</v>
      </c>
      <c r="V12">
        <v>413</v>
      </c>
      <c r="W12">
        <v>214</v>
      </c>
      <c r="X12" s="14">
        <f aca="true" t="shared" si="16" ref="X12:X21">W12-CHIINV(0.975,W12*2)/2</f>
        <v>27.713182189989226</v>
      </c>
      <c r="Y12" s="14">
        <f>CHIINV(0.025,(W12+1)*2)/2-W12</f>
        <v>30.673893294793118</v>
      </c>
      <c r="Z12">
        <v>188</v>
      </c>
      <c r="AA12">
        <v>1</v>
      </c>
      <c r="AB12">
        <v>1</v>
      </c>
      <c r="AC12">
        <v>1</v>
      </c>
      <c r="AD12">
        <v>6</v>
      </c>
      <c r="AE12">
        <f t="shared" si="9"/>
        <v>7</v>
      </c>
      <c r="AF12" s="14">
        <f t="shared" si="6"/>
        <v>4.185638090079515</v>
      </c>
      <c r="AG12" s="14">
        <f t="shared" si="10"/>
        <v>7.4226622839475205</v>
      </c>
      <c r="AH12">
        <v>38</v>
      </c>
      <c r="AI12">
        <v>2</v>
      </c>
      <c r="AJ12">
        <f t="shared" si="11"/>
        <v>40</v>
      </c>
      <c r="AK12" s="14">
        <f t="shared" si="7"/>
        <v>11.42342402617357</v>
      </c>
      <c r="AL12" s="14">
        <f t="shared" si="12"/>
        <v>14.4686413968154</v>
      </c>
      <c r="AM12">
        <v>24</v>
      </c>
      <c r="AN12">
        <v>60</v>
      </c>
      <c r="AO12">
        <f t="shared" si="13"/>
        <v>84</v>
      </c>
      <c r="AP12" s="14">
        <f t="shared" si="8"/>
        <v>16.998339555706423</v>
      </c>
      <c r="AQ12" s="14">
        <f t="shared" si="14"/>
        <v>19.997734930388887</v>
      </c>
    </row>
    <row r="13" spans="1:43" ht="12.75">
      <c r="A13">
        <v>88</v>
      </c>
      <c r="C13">
        <v>741</v>
      </c>
      <c r="D13" s="14">
        <v>54</v>
      </c>
      <c r="E13" s="14">
        <v>55</v>
      </c>
      <c r="F13">
        <v>752</v>
      </c>
      <c r="G13">
        <v>22</v>
      </c>
      <c r="H13" s="14">
        <f t="shared" si="3"/>
        <v>8.212728589248922</v>
      </c>
      <c r="I13" s="14">
        <f t="shared" si="4"/>
        <v>11.308234204134834</v>
      </c>
      <c r="J13">
        <v>22</v>
      </c>
      <c r="K13">
        <v>969</v>
      </c>
      <c r="L13" s="14">
        <v>62</v>
      </c>
      <c r="M13" s="14">
        <v>63</v>
      </c>
      <c r="N13">
        <v>1222</v>
      </c>
      <c r="O13">
        <v>9</v>
      </c>
      <c r="P13" s="14">
        <f t="shared" si="2"/>
        <v>4.884631415439689</v>
      </c>
      <c r="Q13" s="14">
        <f t="shared" si="5"/>
        <v>8.084790717141821</v>
      </c>
      <c r="R13">
        <v>25</v>
      </c>
      <c r="S13">
        <v>198</v>
      </c>
      <c r="T13">
        <v>184</v>
      </c>
      <c r="U13">
        <v>297</v>
      </c>
      <c r="V13">
        <v>309</v>
      </c>
      <c r="W13">
        <v>318</v>
      </c>
      <c r="X13" s="14">
        <f t="shared" si="16"/>
        <v>33.99461881466425</v>
      </c>
      <c r="Y13" s="14">
        <f aca="true" t="shared" si="17" ref="Y13:Y21">CHIINV(0.025,(W13+1)*2)/2-W13</f>
        <v>36.943309119766866</v>
      </c>
      <c r="Z13">
        <v>395</v>
      </c>
      <c r="AA13">
        <v>0</v>
      </c>
      <c r="AB13">
        <v>0</v>
      </c>
      <c r="AE13">
        <f t="shared" si="9"/>
        <v>0</v>
      </c>
      <c r="AF13" s="14"/>
      <c r="AG13" s="14">
        <f t="shared" si="10"/>
        <v>3.6888895726028736</v>
      </c>
      <c r="AK13" s="14"/>
      <c r="AL13" s="14"/>
      <c r="AP13" s="14"/>
      <c r="AQ13" s="14"/>
    </row>
    <row r="14" spans="1:43" ht="12.75">
      <c r="A14">
        <v>89</v>
      </c>
      <c r="C14">
        <v>512</v>
      </c>
      <c r="D14" s="14">
        <f aca="true" t="shared" si="18" ref="D14:D24">C14-CHIINV(0.975,C14*2)/2</f>
        <v>43.39437953939512</v>
      </c>
      <c r="E14" s="14">
        <f t="shared" si="15"/>
        <v>46.33159438574614</v>
      </c>
      <c r="F14">
        <v>469</v>
      </c>
      <c r="G14">
        <v>30</v>
      </c>
      <c r="H14" s="14">
        <f t="shared" si="3"/>
        <v>9.75914666363817</v>
      </c>
      <c r="I14" s="14">
        <f t="shared" si="4"/>
        <v>12.82684813006199</v>
      </c>
      <c r="J14">
        <v>36</v>
      </c>
      <c r="K14">
        <v>426</v>
      </c>
      <c r="L14" s="14">
        <f t="shared" si="0"/>
        <v>39.49796067379452</v>
      </c>
      <c r="M14" s="14">
        <f t="shared" si="1"/>
        <v>42.43927122921514</v>
      </c>
      <c r="N14">
        <v>587</v>
      </c>
      <c r="O14">
        <v>35</v>
      </c>
      <c r="P14" s="14">
        <f t="shared" si="2"/>
        <v>10.621232127600098</v>
      </c>
      <c r="Q14" s="14">
        <f t="shared" si="5"/>
        <v>13.676492224193481</v>
      </c>
      <c r="R14">
        <v>41</v>
      </c>
      <c r="S14">
        <v>70</v>
      </c>
      <c r="T14">
        <v>41</v>
      </c>
      <c r="U14">
        <v>136</v>
      </c>
      <c r="V14">
        <v>203</v>
      </c>
      <c r="W14">
        <v>296</v>
      </c>
      <c r="X14" s="14">
        <f t="shared" si="16"/>
        <v>32.763564036017044</v>
      </c>
      <c r="Y14" s="14">
        <f t="shared" si="17"/>
        <v>35.71427475160442</v>
      </c>
      <c r="Z14">
        <v>391</v>
      </c>
      <c r="AA14">
        <v>1</v>
      </c>
      <c r="AB14">
        <v>1</v>
      </c>
      <c r="AC14">
        <v>9</v>
      </c>
      <c r="AD14">
        <v>8</v>
      </c>
      <c r="AE14">
        <f t="shared" si="9"/>
        <v>17</v>
      </c>
      <c r="AF14" s="14">
        <f t="shared" si="6"/>
        <v>7.096881419553739</v>
      </c>
      <c r="AG14" s="14">
        <f t="shared" si="10"/>
        <v>10.218628821933098</v>
      </c>
      <c r="AH14">
        <v>35</v>
      </c>
      <c r="AI14">
        <v>23</v>
      </c>
      <c r="AJ14">
        <f t="shared" si="11"/>
        <v>58</v>
      </c>
      <c r="AK14" s="14">
        <f t="shared" si="7"/>
        <v>13.958175451214977</v>
      </c>
      <c r="AL14" s="14">
        <f t="shared" si="12"/>
        <v>16.978448903868795</v>
      </c>
      <c r="AM14">
        <v>1</v>
      </c>
      <c r="AN14">
        <v>1</v>
      </c>
      <c r="AO14">
        <f t="shared" si="13"/>
        <v>2</v>
      </c>
      <c r="AP14" s="14">
        <f t="shared" si="8"/>
        <v>1.7577905093304462</v>
      </c>
      <c r="AQ14" s="14">
        <f t="shared" si="14"/>
        <v>5.224677494893899</v>
      </c>
    </row>
    <row r="15" spans="1:43" ht="12.75">
      <c r="A15">
        <v>90</v>
      </c>
      <c r="C15">
        <v>295</v>
      </c>
      <c r="D15" s="14">
        <f t="shared" si="18"/>
        <v>32.70658931659227</v>
      </c>
      <c r="E15" s="14">
        <f t="shared" si="15"/>
        <v>35.657499255459584</v>
      </c>
      <c r="G15">
        <v>4</v>
      </c>
      <c r="H15" s="14">
        <f t="shared" si="3"/>
        <v>2.9101376723048826</v>
      </c>
      <c r="I15" s="14">
        <f t="shared" si="4"/>
        <v>6.24160036018594</v>
      </c>
      <c r="J15">
        <v>4</v>
      </c>
      <c r="K15">
        <v>354</v>
      </c>
      <c r="L15" s="14">
        <f t="shared" si="0"/>
        <v>35.92045711634103</v>
      </c>
      <c r="M15" s="14">
        <f t="shared" si="1"/>
        <v>38.866374885159075</v>
      </c>
      <c r="O15">
        <v>42</v>
      </c>
      <c r="P15" s="14">
        <f t="shared" si="2"/>
        <v>11.730083262220433</v>
      </c>
      <c r="Q15" s="14">
        <f t="shared" si="5"/>
        <v>14.771791135190597</v>
      </c>
      <c r="R15">
        <v>55</v>
      </c>
      <c r="S15">
        <v>39</v>
      </c>
      <c r="U15">
        <v>303</v>
      </c>
      <c r="V15">
        <v>388</v>
      </c>
      <c r="W15">
        <v>60</v>
      </c>
      <c r="X15" s="14">
        <f t="shared" si="16"/>
        <v>14.213699472885764</v>
      </c>
      <c r="Y15" s="14">
        <f t="shared" si="17"/>
        <v>17.231863597848616</v>
      </c>
      <c r="AA15">
        <v>2</v>
      </c>
      <c r="AB15">
        <v>1</v>
      </c>
      <c r="AC15">
        <v>15</v>
      </c>
      <c r="AD15">
        <v>21</v>
      </c>
      <c r="AE15">
        <f t="shared" si="9"/>
        <v>36</v>
      </c>
      <c r="AF15" s="14">
        <f t="shared" si="6"/>
        <v>10.78603021932031</v>
      </c>
      <c r="AG15" s="14">
        <f t="shared" si="10"/>
        <v>13.839188063761853</v>
      </c>
      <c r="AH15">
        <v>17</v>
      </c>
      <c r="AJ15">
        <f t="shared" si="11"/>
        <v>17</v>
      </c>
      <c r="AK15" s="14">
        <f t="shared" si="7"/>
        <v>7.096881419553739</v>
      </c>
      <c r="AL15" s="14">
        <f t="shared" si="12"/>
        <v>10.218628821933098</v>
      </c>
      <c r="AM15">
        <v>11</v>
      </c>
      <c r="AN15">
        <v>4</v>
      </c>
      <c r="AO15">
        <f t="shared" si="13"/>
        <v>15</v>
      </c>
      <c r="AP15" s="14">
        <f t="shared" si="8"/>
        <v>6.604622118757106</v>
      </c>
      <c r="AQ15" s="14">
        <f t="shared" si="14"/>
        <v>9.740217533447684</v>
      </c>
    </row>
    <row r="16" spans="1:43" ht="12.75">
      <c r="A16">
        <v>91</v>
      </c>
      <c r="C16">
        <v>355</v>
      </c>
      <c r="D16" s="14">
        <f t="shared" si="18"/>
        <v>35.97251801413563</v>
      </c>
      <c r="E16" s="14">
        <f t="shared" si="15"/>
        <v>38.91834308730722</v>
      </c>
      <c r="G16">
        <v>15</v>
      </c>
      <c r="H16" s="14">
        <f t="shared" si="3"/>
        <v>6.604622118757106</v>
      </c>
      <c r="I16" s="14">
        <f t="shared" si="4"/>
        <v>9.740217533447684</v>
      </c>
      <c r="J16">
        <v>10</v>
      </c>
      <c r="K16">
        <v>244</v>
      </c>
      <c r="L16" s="14">
        <f t="shared" si="0"/>
        <v>29.657745348888</v>
      </c>
      <c r="M16" s="14">
        <f t="shared" si="1"/>
        <v>32.61410900554631</v>
      </c>
      <c r="O16">
        <v>41</v>
      </c>
      <c r="P16" s="14">
        <f t="shared" si="2"/>
        <v>11.577673953453512</v>
      </c>
      <c r="Q16" s="14">
        <f t="shared" si="5"/>
        <v>14.621108129083318</v>
      </c>
      <c r="R16">
        <v>53</v>
      </c>
      <c r="S16">
        <v>84</v>
      </c>
      <c r="U16">
        <v>45</v>
      </c>
      <c r="V16">
        <v>90</v>
      </c>
      <c r="W16">
        <v>124</v>
      </c>
      <c r="X16" s="14">
        <f t="shared" si="16"/>
        <v>20.863212052267045</v>
      </c>
      <c r="Y16" s="14">
        <f t="shared" si="17"/>
        <v>23.84425194714612</v>
      </c>
      <c r="AA16">
        <v>0</v>
      </c>
      <c r="AB16">
        <v>0</v>
      </c>
      <c r="AC16">
        <v>9</v>
      </c>
      <c r="AD16">
        <v>13</v>
      </c>
      <c r="AE16">
        <f t="shared" si="9"/>
        <v>22</v>
      </c>
      <c r="AF16" s="14">
        <f t="shared" si="6"/>
        <v>8.212728589248922</v>
      </c>
      <c r="AG16" s="14">
        <f t="shared" si="10"/>
        <v>11.308234204134834</v>
      </c>
      <c r="AH16">
        <v>31</v>
      </c>
      <c r="AJ16">
        <f t="shared" si="11"/>
        <v>31</v>
      </c>
      <c r="AK16" s="14">
        <f t="shared" si="7"/>
        <v>9.937004211368073</v>
      </c>
      <c r="AL16" s="14">
        <f t="shared" si="12"/>
        <v>13.001992018510848</v>
      </c>
      <c r="AM16">
        <v>2</v>
      </c>
      <c r="AN16">
        <v>0</v>
      </c>
      <c r="AO16">
        <f t="shared" si="13"/>
        <v>2</v>
      </c>
      <c r="AP16" s="14">
        <f t="shared" si="8"/>
        <v>1.7577905093304462</v>
      </c>
      <c r="AQ16" s="14">
        <f t="shared" si="14"/>
        <v>5.224677494893899</v>
      </c>
    </row>
    <row r="17" spans="1:43" ht="12.75">
      <c r="A17">
        <v>92</v>
      </c>
      <c r="C17">
        <v>244</v>
      </c>
      <c r="D17" s="14">
        <f t="shared" si="18"/>
        <v>29.657745348888</v>
      </c>
      <c r="E17" s="14">
        <f t="shared" si="15"/>
        <v>32.61410900554631</v>
      </c>
      <c r="F17">
        <v>309</v>
      </c>
      <c r="G17">
        <v>18</v>
      </c>
      <c r="H17" s="14">
        <f t="shared" si="3"/>
        <v>7.3320636257383445</v>
      </c>
      <c r="I17" s="14">
        <f t="shared" si="4"/>
        <v>10.447747060883486</v>
      </c>
      <c r="K17">
        <v>374</v>
      </c>
      <c r="L17" s="14">
        <f t="shared" si="0"/>
        <v>36.94798605994362</v>
      </c>
      <c r="M17" s="14">
        <f t="shared" si="1"/>
        <v>39.89262344182498</v>
      </c>
      <c r="N17">
        <v>360</v>
      </c>
      <c r="O17">
        <v>45</v>
      </c>
      <c r="P17" s="14">
        <f t="shared" si="2"/>
        <v>12.176703881822576</v>
      </c>
      <c r="Q17" s="14">
        <f t="shared" si="5"/>
        <v>15.213517002694061</v>
      </c>
      <c r="S17">
        <v>59</v>
      </c>
      <c r="T17">
        <v>12</v>
      </c>
      <c r="U17">
        <v>76</v>
      </c>
      <c r="W17">
        <v>105</v>
      </c>
      <c r="X17" s="14">
        <f t="shared" si="16"/>
        <v>19.120430089999488</v>
      </c>
      <c r="Y17" s="14">
        <f t="shared" si="17"/>
        <v>22.108848702394724</v>
      </c>
      <c r="Z17">
        <v>86</v>
      </c>
      <c r="AA17">
        <v>0</v>
      </c>
      <c r="AC17">
        <v>6</v>
      </c>
      <c r="AF17" s="14"/>
      <c r="AG17" s="14"/>
      <c r="AH17">
        <v>15</v>
      </c>
      <c r="AI17">
        <v>9</v>
      </c>
      <c r="AJ17">
        <f t="shared" si="11"/>
        <v>24</v>
      </c>
      <c r="AK17" s="14">
        <f t="shared" si="7"/>
        <v>8.622750621670733</v>
      </c>
      <c r="AL17" s="14">
        <f t="shared" si="12"/>
        <v>11.710096765839694</v>
      </c>
      <c r="AM17">
        <v>1</v>
      </c>
      <c r="AP17" s="14"/>
      <c r="AQ17" s="14"/>
    </row>
    <row r="18" spans="1:43" ht="12.75">
      <c r="A18">
        <v>93</v>
      </c>
      <c r="C18">
        <v>233</v>
      </c>
      <c r="D18" s="14">
        <f t="shared" si="18"/>
        <v>28.959412133616013</v>
      </c>
      <c r="E18" s="14">
        <f t="shared" si="15"/>
        <v>31.917355305288595</v>
      </c>
      <c r="F18">
        <v>258</v>
      </c>
      <c r="G18">
        <v>23</v>
      </c>
      <c r="H18" s="14">
        <f t="shared" si="3"/>
        <v>8.41998780782758</v>
      </c>
      <c r="I18" s="14">
        <f t="shared" si="4"/>
        <v>11.511284514778254</v>
      </c>
      <c r="K18">
        <v>460</v>
      </c>
      <c r="L18" s="14">
        <f t="shared" si="0"/>
        <v>41.081530918526255</v>
      </c>
      <c r="M18" s="14">
        <f t="shared" si="1"/>
        <v>44.021179286727374</v>
      </c>
      <c r="N18">
        <v>388</v>
      </c>
      <c r="O18">
        <v>43</v>
      </c>
      <c r="P18" s="14">
        <f t="shared" si="2"/>
        <v>11.88068361819979</v>
      </c>
      <c r="Q18" s="14">
        <f t="shared" si="5"/>
        <v>14.920736407862663</v>
      </c>
      <c r="S18">
        <v>24</v>
      </c>
      <c r="T18">
        <v>20</v>
      </c>
      <c r="U18">
        <v>79</v>
      </c>
      <c r="W18">
        <v>79</v>
      </c>
      <c r="X18" s="14">
        <f t="shared" si="16"/>
        <v>16.45495945952073</v>
      </c>
      <c r="Y18" s="14">
        <f t="shared" si="17"/>
        <v>19.457604791590825</v>
      </c>
      <c r="Z18">
        <v>94</v>
      </c>
      <c r="AA18">
        <v>0</v>
      </c>
      <c r="AC18">
        <v>4</v>
      </c>
      <c r="AF18" s="14"/>
      <c r="AG18" s="14"/>
      <c r="AH18">
        <v>15</v>
      </c>
      <c r="AI18">
        <v>1</v>
      </c>
      <c r="AJ18">
        <f t="shared" si="11"/>
        <v>16</v>
      </c>
      <c r="AK18" s="14">
        <f t="shared" si="7"/>
        <v>6.854604672628545</v>
      </c>
      <c r="AL18" s="14">
        <f t="shared" si="12"/>
        <v>9.983010816332808</v>
      </c>
      <c r="AM18">
        <v>2</v>
      </c>
      <c r="AP18" s="14"/>
      <c r="AQ18" s="14"/>
    </row>
    <row r="19" spans="1:43" ht="12.75">
      <c r="A19">
        <v>94</v>
      </c>
      <c r="C19">
        <v>357</v>
      </c>
      <c r="D19" s="14">
        <f t="shared" si="18"/>
        <v>36.07641745490167</v>
      </c>
      <c r="E19" s="14">
        <f t="shared" si="15"/>
        <v>39.02213903929436</v>
      </c>
      <c r="F19">
        <v>272</v>
      </c>
      <c r="G19">
        <v>30</v>
      </c>
      <c r="H19" s="14">
        <f t="shared" si="3"/>
        <v>9.75914666363817</v>
      </c>
      <c r="I19" s="14">
        <f t="shared" si="4"/>
        <v>12.82684813006199</v>
      </c>
      <c r="J19">
        <v>32</v>
      </c>
      <c r="K19">
        <v>326</v>
      </c>
      <c r="L19" s="14">
        <f t="shared" si="0"/>
        <v>34.43164440550305</v>
      </c>
      <c r="M19" s="14">
        <f t="shared" si="1"/>
        <v>37.379694304419615</v>
      </c>
      <c r="N19">
        <v>357</v>
      </c>
      <c r="O19">
        <v>102</v>
      </c>
      <c r="P19" s="14">
        <f t="shared" si="2"/>
        <v>18.831231756345588</v>
      </c>
      <c r="Q19" s="14">
        <f t="shared" si="5"/>
        <v>21.82099900763714</v>
      </c>
      <c r="R19">
        <v>107</v>
      </c>
      <c r="S19">
        <v>56</v>
      </c>
      <c r="T19">
        <v>40</v>
      </c>
      <c r="U19">
        <v>178</v>
      </c>
      <c r="V19">
        <v>242</v>
      </c>
      <c r="W19">
        <v>48</v>
      </c>
      <c r="X19" s="14">
        <f t="shared" si="16"/>
        <v>12.60860714801278</v>
      </c>
      <c r="Y19" s="14">
        <f t="shared" si="17"/>
        <v>15.641042941751934</v>
      </c>
      <c r="Z19">
        <v>34</v>
      </c>
      <c r="AA19">
        <v>-1</v>
      </c>
      <c r="AB19">
        <v>3</v>
      </c>
      <c r="AC19">
        <v>9</v>
      </c>
      <c r="AD19">
        <v>14</v>
      </c>
      <c r="AE19">
        <f t="shared" si="9"/>
        <v>23</v>
      </c>
      <c r="AF19" s="14">
        <f t="shared" si="6"/>
        <v>8.41998780782758</v>
      </c>
      <c r="AG19" s="14">
        <f t="shared" si="10"/>
        <v>11.511284514778254</v>
      </c>
      <c r="AH19">
        <v>21</v>
      </c>
      <c r="AI19">
        <v>5</v>
      </c>
      <c r="AJ19">
        <f t="shared" si="11"/>
        <v>26</v>
      </c>
      <c r="AK19" s="14">
        <f t="shared" si="7"/>
        <v>9.015933740659875</v>
      </c>
      <c r="AL19" s="14">
        <f t="shared" si="12"/>
        <v>12.096031591291933</v>
      </c>
      <c r="AM19">
        <v>0</v>
      </c>
      <c r="AN19">
        <v>0</v>
      </c>
      <c r="AO19">
        <f t="shared" si="13"/>
        <v>0</v>
      </c>
      <c r="AP19" s="14"/>
      <c r="AQ19" s="14">
        <f t="shared" si="14"/>
        <v>3.6888895726028736</v>
      </c>
    </row>
    <row r="20" spans="1:43" ht="12.75">
      <c r="A20">
        <v>95</v>
      </c>
      <c r="C20">
        <v>376</v>
      </c>
      <c r="D20" s="14">
        <f t="shared" si="18"/>
        <v>37.04923731460258</v>
      </c>
      <c r="E20" s="14">
        <f t="shared" si="15"/>
        <v>39.993702665382386</v>
      </c>
      <c r="F20">
        <v>397</v>
      </c>
      <c r="G20">
        <v>31</v>
      </c>
      <c r="H20" s="14">
        <f t="shared" si="3"/>
        <v>9.937004211368073</v>
      </c>
      <c r="I20" s="14">
        <f t="shared" si="4"/>
        <v>13.001992018510848</v>
      </c>
      <c r="J20">
        <v>18</v>
      </c>
      <c r="K20">
        <v>514</v>
      </c>
      <c r="L20" s="14">
        <f t="shared" si="0"/>
        <v>43.48083262747048</v>
      </c>
      <c r="M20" s="14">
        <f t="shared" si="1"/>
        <v>46.41800016046204</v>
      </c>
      <c r="N20">
        <v>460</v>
      </c>
      <c r="O20">
        <v>91</v>
      </c>
      <c r="P20" s="14">
        <f t="shared" si="2"/>
        <v>17.732436881884553</v>
      </c>
      <c r="Q20" s="14">
        <f t="shared" si="5"/>
        <v>20.727810525051595</v>
      </c>
      <c r="R20">
        <v>94</v>
      </c>
      <c r="S20">
        <v>85</v>
      </c>
      <c r="T20">
        <v>39</v>
      </c>
      <c r="U20">
        <v>68</v>
      </c>
      <c r="V20">
        <v>121</v>
      </c>
      <c r="W20">
        <v>55</v>
      </c>
      <c r="X20" s="14">
        <f t="shared" si="16"/>
        <v>13.56646720199079</v>
      </c>
      <c r="Y20" s="14">
        <f t="shared" si="17"/>
        <v>16.590033837876092</v>
      </c>
      <c r="Z20">
        <v>45</v>
      </c>
      <c r="AA20">
        <v>1</v>
      </c>
      <c r="AB20">
        <v>0</v>
      </c>
      <c r="AC20">
        <v>0</v>
      </c>
      <c r="AD20">
        <v>12</v>
      </c>
      <c r="AE20">
        <f t="shared" si="9"/>
        <v>12</v>
      </c>
      <c r="AF20" s="14">
        <f t="shared" si="6"/>
        <v>5.79942708372937</v>
      </c>
      <c r="AG20" s="14">
        <f t="shared" si="10"/>
        <v>8.961568942739131</v>
      </c>
      <c r="AH20">
        <v>11</v>
      </c>
      <c r="AI20">
        <v>-4</v>
      </c>
      <c r="AJ20">
        <f t="shared" si="11"/>
        <v>7</v>
      </c>
      <c r="AK20" s="14">
        <f t="shared" si="7"/>
        <v>4.185638090079515</v>
      </c>
      <c r="AL20" s="14">
        <f t="shared" si="12"/>
        <v>7.4226622839475205</v>
      </c>
      <c r="AM20">
        <v>10</v>
      </c>
      <c r="AN20">
        <v>2</v>
      </c>
      <c r="AO20">
        <f t="shared" si="13"/>
        <v>12</v>
      </c>
      <c r="AP20" s="14">
        <f t="shared" si="8"/>
        <v>5.79942708372937</v>
      </c>
      <c r="AQ20" s="14">
        <f t="shared" si="14"/>
        <v>8.961568942739131</v>
      </c>
    </row>
    <row r="21" spans="1:43" ht="12.75">
      <c r="A21">
        <v>96</v>
      </c>
      <c r="C21">
        <v>192</v>
      </c>
      <c r="D21" s="14">
        <f t="shared" si="18"/>
        <v>26.1988216575011</v>
      </c>
      <c r="E21" s="14">
        <f t="shared" si="15"/>
        <v>29.163088512823037</v>
      </c>
      <c r="F21">
        <v>218</v>
      </c>
      <c r="G21">
        <v>8</v>
      </c>
      <c r="H21" s="14">
        <f t="shared" si="3"/>
        <v>4.5461679353254105</v>
      </c>
      <c r="I21" s="14">
        <f t="shared" si="4"/>
        <v>7.763205122354407</v>
      </c>
      <c r="J21">
        <v>5</v>
      </c>
      <c r="K21">
        <v>432</v>
      </c>
      <c r="L21" s="14">
        <f t="shared" si="0"/>
        <v>39.78185864569423</v>
      </c>
      <c r="M21" s="14">
        <f t="shared" si="1"/>
        <v>42.722891528688024</v>
      </c>
      <c r="N21">
        <v>446</v>
      </c>
      <c r="O21">
        <v>16</v>
      </c>
      <c r="P21" s="14">
        <f t="shared" si="2"/>
        <v>6.854604672628545</v>
      </c>
      <c r="Q21" s="14">
        <f t="shared" si="5"/>
        <v>9.983010816332808</v>
      </c>
      <c r="R21">
        <v>33</v>
      </c>
      <c r="S21">
        <v>39</v>
      </c>
      <c r="T21">
        <v>9</v>
      </c>
      <c r="U21">
        <v>43</v>
      </c>
      <c r="V21">
        <v>74</v>
      </c>
      <c r="W21">
        <v>24</v>
      </c>
      <c r="X21" s="14">
        <f t="shared" si="16"/>
        <v>8.622750621670733</v>
      </c>
      <c r="Y21" s="14">
        <f t="shared" si="17"/>
        <v>11.710096765839694</v>
      </c>
      <c r="Z21">
        <v>25</v>
      </c>
      <c r="AA21">
        <v>1</v>
      </c>
      <c r="AB21">
        <v>0</v>
      </c>
      <c r="AC21">
        <v>-4</v>
      </c>
      <c r="AD21">
        <v>2</v>
      </c>
      <c r="AE21">
        <v>0</v>
      </c>
      <c r="AF21" s="14"/>
      <c r="AG21" s="14"/>
      <c r="AH21">
        <v>8</v>
      </c>
      <c r="AI21">
        <v>-1</v>
      </c>
      <c r="AJ21">
        <f t="shared" si="11"/>
        <v>7</v>
      </c>
      <c r="AK21" s="14">
        <f t="shared" si="7"/>
        <v>4.185638090079515</v>
      </c>
      <c r="AL21" s="14">
        <f t="shared" si="12"/>
        <v>7.4226622839475205</v>
      </c>
      <c r="AM21">
        <v>0</v>
      </c>
      <c r="AN21">
        <v>0</v>
      </c>
      <c r="AO21">
        <f t="shared" si="13"/>
        <v>0</v>
      </c>
      <c r="AP21" s="14"/>
      <c r="AQ21" s="14">
        <f t="shared" si="14"/>
        <v>3.6888895726028736</v>
      </c>
    </row>
    <row r="22" spans="1:43" ht="12.75">
      <c r="A22">
        <v>97</v>
      </c>
      <c r="B22" t="s">
        <v>9</v>
      </c>
      <c r="C22">
        <v>166</v>
      </c>
      <c r="D22" s="14"/>
      <c r="E22" s="14"/>
      <c r="G22">
        <v>22</v>
      </c>
      <c r="H22" s="14">
        <f t="shared" si="3"/>
        <v>8.212728589248922</v>
      </c>
      <c r="I22" s="14">
        <f t="shared" si="4"/>
        <v>11.308234204134834</v>
      </c>
      <c r="J22">
        <v>26</v>
      </c>
      <c r="K22">
        <v>278</v>
      </c>
      <c r="L22" s="14">
        <f t="shared" si="0"/>
        <v>31.72196606813094</v>
      </c>
      <c r="M22" s="14">
        <f t="shared" si="1"/>
        <v>34.674411941477615</v>
      </c>
      <c r="O22">
        <v>51</v>
      </c>
      <c r="P22" s="14">
        <f t="shared" si="2"/>
        <v>13.027142380009693</v>
      </c>
      <c r="Q22" s="14">
        <f t="shared" si="5"/>
        <v>16.055576158736585</v>
      </c>
      <c r="R22">
        <v>100</v>
      </c>
      <c r="S22">
        <v>92</v>
      </c>
      <c r="U22">
        <v>72</v>
      </c>
      <c r="V22">
        <v>125</v>
      </c>
      <c r="W22">
        <v>0</v>
      </c>
      <c r="X22" s="14"/>
      <c r="Y22" s="14"/>
      <c r="AC22">
        <v>2</v>
      </c>
      <c r="AD22">
        <v>5</v>
      </c>
      <c r="AE22">
        <f t="shared" si="9"/>
        <v>7</v>
      </c>
      <c r="AF22" s="14">
        <f t="shared" si="6"/>
        <v>4.185638090079515</v>
      </c>
      <c r="AG22" s="14">
        <f t="shared" si="10"/>
        <v>7.4226622839475205</v>
      </c>
      <c r="AK22" s="14"/>
      <c r="AL22" s="14"/>
      <c r="AM22">
        <v>-1</v>
      </c>
      <c r="AN22">
        <v>-1</v>
      </c>
      <c r="AO22">
        <f t="shared" si="13"/>
        <v>-2</v>
      </c>
      <c r="AP22" s="14"/>
      <c r="AQ22" s="14"/>
    </row>
    <row r="23" spans="1:43" ht="12.75">
      <c r="A23">
        <v>98</v>
      </c>
      <c r="B23" t="s">
        <v>9</v>
      </c>
      <c r="C23">
        <v>83</v>
      </c>
      <c r="D23" s="14"/>
      <c r="E23" s="14"/>
      <c r="H23" s="14"/>
      <c r="I23" s="14"/>
      <c r="P23" s="14"/>
      <c r="Q23" s="14"/>
      <c r="AF23" s="14"/>
      <c r="AG23" s="14"/>
      <c r="AK23" s="14"/>
      <c r="AL23" s="14"/>
      <c r="AP23" s="14"/>
      <c r="AQ23" s="14"/>
    </row>
    <row r="24" spans="1:43" ht="12.75">
      <c r="A24">
        <v>99</v>
      </c>
      <c r="C24">
        <v>182</v>
      </c>
      <c r="D24" s="14">
        <f t="shared" si="18"/>
        <v>25.481860532906637</v>
      </c>
      <c r="E24" s="14">
        <f t="shared" si="15"/>
        <v>28.44800824796539</v>
      </c>
      <c r="F24">
        <v>378</v>
      </c>
      <c r="G24">
        <v>19</v>
      </c>
      <c r="H24" s="14">
        <f t="shared" si="3"/>
        <v>7.5607556624200765</v>
      </c>
      <c r="I24" s="14">
        <f>CHIINV(0.025,(G24+1)*2)/2-G24</f>
        <v>10.670839333295618</v>
      </c>
      <c r="J24">
        <v>16</v>
      </c>
      <c r="K24">
        <v>412</v>
      </c>
      <c r="N24">
        <v>549</v>
      </c>
      <c r="O24">
        <v>39</v>
      </c>
      <c r="P24" s="14">
        <f t="shared" si="2"/>
        <v>11.267195957353891</v>
      </c>
      <c r="Q24" s="14">
        <f t="shared" si="5"/>
        <v>14.31427120862731</v>
      </c>
      <c r="R24">
        <v>56</v>
      </c>
      <c r="S24">
        <v>17</v>
      </c>
      <c r="T24">
        <v>5</v>
      </c>
      <c r="U24">
        <v>51</v>
      </c>
      <c r="V24">
        <v>75</v>
      </c>
      <c r="W24">
        <v>1</v>
      </c>
      <c r="Z24">
        <v>1</v>
      </c>
      <c r="AA24">
        <v>0</v>
      </c>
      <c r="AB24">
        <v>0</v>
      </c>
      <c r="AC24">
        <v>0</v>
      </c>
      <c r="AD24">
        <v>10</v>
      </c>
      <c r="AE24">
        <f t="shared" si="9"/>
        <v>10</v>
      </c>
      <c r="AF24" s="14">
        <f t="shared" si="6"/>
        <v>5.204613763099297</v>
      </c>
      <c r="AG24" s="14">
        <f t="shared" si="10"/>
        <v>8.390339032977057</v>
      </c>
      <c r="AH24">
        <v>2</v>
      </c>
      <c r="AI24">
        <v>3</v>
      </c>
      <c r="AJ24">
        <f t="shared" si="11"/>
        <v>5</v>
      </c>
      <c r="AK24" s="14">
        <f t="shared" si="7"/>
        <v>3.376518250275957</v>
      </c>
      <c r="AL24" s="14">
        <f t="shared" si="12"/>
        <v>6.668330080155664</v>
      </c>
      <c r="AM24">
        <v>0</v>
      </c>
      <c r="AN24">
        <v>0</v>
      </c>
      <c r="AO24">
        <f t="shared" si="13"/>
        <v>0</v>
      </c>
      <c r="AP24" s="14"/>
      <c r="AQ24" s="14">
        <f t="shared" si="14"/>
        <v>3.6888895726028736</v>
      </c>
    </row>
    <row r="25" spans="1:43" ht="12.75">
      <c r="A25" s="18">
        <v>0</v>
      </c>
      <c r="B25" t="s">
        <v>9</v>
      </c>
      <c r="C25">
        <v>186</v>
      </c>
      <c r="D25" s="14"/>
      <c r="E25" s="14"/>
      <c r="G25">
        <v>28</v>
      </c>
      <c r="H25" s="14">
        <f t="shared" si="3"/>
        <v>9.394217226179435</v>
      </c>
      <c r="I25" s="14">
        <f>CHIINV(0.025,(G25+1)*2)/2-G25</f>
        <v>12.46780175661624</v>
      </c>
      <c r="J25">
        <v>44</v>
      </c>
      <c r="K25">
        <v>738</v>
      </c>
      <c r="O25">
        <v>44</v>
      </c>
      <c r="P25" s="14">
        <f t="shared" si="2"/>
        <v>12.029532666480286</v>
      </c>
      <c r="Q25" s="14">
        <f t="shared" si="5"/>
        <v>15.067954211866613</v>
      </c>
      <c r="R25">
        <v>85</v>
      </c>
      <c r="S25">
        <v>25</v>
      </c>
      <c r="U25">
        <v>82</v>
      </c>
      <c r="V25">
        <v>141</v>
      </c>
      <c r="W25">
        <v>7</v>
      </c>
      <c r="AA25">
        <v>-1</v>
      </c>
      <c r="AB25">
        <v>-1</v>
      </c>
      <c r="AC25">
        <v>1</v>
      </c>
      <c r="AD25">
        <v>12</v>
      </c>
      <c r="AE25">
        <f t="shared" si="9"/>
        <v>13</v>
      </c>
      <c r="AF25" s="14">
        <f t="shared" si="6"/>
        <v>6.078059429653035</v>
      </c>
      <c r="AG25" s="14">
        <f t="shared" si="10"/>
        <v>9.230395248853647</v>
      </c>
      <c r="AM25">
        <v>0</v>
      </c>
      <c r="AN25">
        <v>4</v>
      </c>
      <c r="AO25">
        <f t="shared" si="13"/>
        <v>4</v>
      </c>
      <c r="AP25" s="14">
        <f t="shared" si="8"/>
        <v>2.9101376723048826</v>
      </c>
      <c r="AQ25" s="14">
        <f t="shared" si="14"/>
        <v>6.24160036018594</v>
      </c>
    </row>
    <row r="26" spans="1:43" ht="12.75">
      <c r="A26" s="18" t="s">
        <v>146</v>
      </c>
      <c r="C26" s="14">
        <f>AVERAGE(C9:C13)</f>
        <v>798</v>
      </c>
      <c r="D26" s="14"/>
      <c r="E26" s="14"/>
      <c r="H26" s="14"/>
      <c r="I26" s="14"/>
      <c r="K26" s="14">
        <f>AVERAGE(K9:K13)</f>
        <v>868.4</v>
      </c>
      <c r="P26" s="14"/>
      <c r="Q26" s="14"/>
      <c r="S26" s="14">
        <f>AVERAGE(S9:S13)</f>
        <v>134.8</v>
      </c>
      <c r="W26" s="14">
        <f>AVERAGE(W9:W13)</f>
        <v>425.6</v>
      </c>
      <c r="AF26" s="14"/>
      <c r="AG26" s="14"/>
      <c r="AP26" s="14"/>
      <c r="AQ26" s="14"/>
    </row>
    <row r="27" spans="1:43" ht="12.75">
      <c r="A27" s="18" t="s">
        <v>144</v>
      </c>
      <c r="C27" s="14">
        <f>AVERAGE(C15:C20)</f>
        <v>310</v>
      </c>
      <c r="D27" s="14"/>
      <c r="E27" s="14"/>
      <c r="H27" s="14"/>
      <c r="I27" s="14"/>
      <c r="K27" s="14">
        <f>AVERAGE(K15:K20)</f>
        <v>378.6666666666667</v>
      </c>
      <c r="P27" s="14"/>
      <c r="Q27" s="14"/>
      <c r="S27" s="14">
        <f>AVERAGE(S15:S20)</f>
        <v>57.833333333333336</v>
      </c>
      <c r="W27" s="14">
        <f>AVERAGE(W15:W20)</f>
        <v>78.5</v>
      </c>
      <c r="AF27" s="14"/>
      <c r="AG27" s="14"/>
      <c r="AP27" s="14"/>
      <c r="AQ27" s="14"/>
    </row>
    <row r="28" spans="1:23" ht="12.75">
      <c r="A28" t="s">
        <v>145</v>
      </c>
      <c r="C28" s="14">
        <f>AVERAGE(C21:C22,C24:C25)</f>
        <v>181.5</v>
      </c>
      <c r="K28" s="14">
        <f>AVERAGE(K21:K22,K24:K25)</f>
        <v>465</v>
      </c>
      <c r="S28" s="14">
        <f>AVERAGE(S21:S22,S24:S25)</f>
        <v>43.25</v>
      </c>
      <c r="W28" s="14">
        <f>AVERAGE(W21:W22,W24:W25)</f>
        <v>8</v>
      </c>
    </row>
    <row r="29" spans="8:28" ht="12.75">
      <c r="H29" s="14"/>
      <c r="I29" s="14"/>
      <c r="AA29" s="16"/>
      <c r="AB29" s="15"/>
    </row>
    <row r="30" spans="1:28" ht="12.75">
      <c r="A30" s="16" t="s">
        <v>89</v>
      </c>
      <c r="B30" t="s">
        <v>90</v>
      </c>
      <c r="C30" t="s">
        <v>91</v>
      </c>
      <c r="E30" t="s">
        <v>142</v>
      </c>
      <c r="G30">
        <f>AVERAGE(C15:C21,C24)</f>
        <v>279.25</v>
      </c>
      <c r="AA30" s="17"/>
      <c r="AB30" s="15"/>
    </row>
    <row r="31" spans="1:10" ht="12.75">
      <c r="A31">
        <v>5</v>
      </c>
      <c r="B31">
        <f>CHIINV(0.975,A31*2)/2</f>
        <v>1.6234817497240428</v>
      </c>
      <c r="C31">
        <f>CHIINV(0.025,(A31+1)*2)/2</f>
        <v>11.668330080155664</v>
      </c>
      <c r="I31" s="10"/>
      <c r="J31" s="14"/>
    </row>
    <row r="32" spans="1:10" ht="12.75">
      <c r="A32">
        <v>10</v>
      </c>
      <c r="B32">
        <f aca="true" t="shared" si="19" ref="B32:B39">CHIINV(0.975,A32*2)/2</f>
        <v>4.795386236900703</v>
      </c>
      <c r="C32">
        <f aca="true" t="shared" si="20" ref="C32:C39">CHIINV(0.025,(A32+1)*2)/2</f>
        <v>18.390339032977057</v>
      </c>
      <c r="I32" s="10"/>
      <c r="J32" s="14"/>
    </row>
    <row r="33" spans="1:10" ht="12.75">
      <c r="A33">
        <v>20</v>
      </c>
      <c r="B33">
        <f t="shared" si="19"/>
        <v>12.216528947006644</v>
      </c>
      <c r="C33">
        <f t="shared" si="20"/>
        <v>30.888359978953957</v>
      </c>
      <c r="I33" s="14"/>
      <c r="J33" s="14"/>
    </row>
    <row r="34" spans="1:10" ht="12.75">
      <c r="A34">
        <v>50</v>
      </c>
      <c r="B34">
        <f t="shared" si="19"/>
        <v>37.11094092030095</v>
      </c>
      <c r="C34">
        <f t="shared" si="20"/>
        <v>65.9187644039391</v>
      </c>
      <c r="I34" s="14"/>
      <c r="J34" s="14"/>
    </row>
    <row r="35" spans="1:39" ht="12.75">
      <c r="A35">
        <v>100</v>
      </c>
      <c r="B35">
        <f t="shared" si="19"/>
        <v>81.36400577427594</v>
      </c>
      <c r="C35">
        <f t="shared" si="20"/>
        <v>121.62675490205271</v>
      </c>
      <c r="I35" s="14"/>
      <c r="J35" s="14"/>
      <c r="AF35" t="s">
        <v>98</v>
      </c>
      <c r="AI35" t="s">
        <v>97</v>
      </c>
      <c r="AM35" t="s">
        <v>87</v>
      </c>
    </row>
    <row r="36" spans="1:40" ht="12.75">
      <c r="A36">
        <v>200</v>
      </c>
      <c r="B36">
        <f t="shared" si="19"/>
        <v>173.24083393296394</v>
      </c>
      <c r="C36">
        <f t="shared" si="20"/>
        <v>229.72191630457903</v>
      </c>
      <c r="I36" s="14"/>
      <c r="J36" s="14"/>
      <c r="AF36">
        <v>4</v>
      </c>
      <c r="AG36">
        <v>2</v>
      </c>
      <c r="AI36">
        <v>1</v>
      </c>
      <c r="AJ36">
        <v>0</v>
      </c>
      <c r="AM36">
        <v>20</v>
      </c>
      <c r="AN36">
        <v>27</v>
      </c>
    </row>
    <row r="37" spans="1:40" ht="12.75">
      <c r="A37">
        <v>500</v>
      </c>
      <c r="B37">
        <f t="shared" si="19"/>
        <v>457.1286117901602</v>
      </c>
      <c r="C37">
        <f t="shared" si="20"/>
        <v>545.8091573042038</v>
      </c>
      <c r="I37" s="14"/>
      <c r="J37" s="14"/>
      <c r="AF37">
        <v>30</v>
      </c>
      <c r="AG37">
        <v>23</v>
      </c>
      <c r="AI37">
        <v>12</v>
      </c>
      <c r="AJ37">
        <v>14</v>
      </c>
      <c r="AM37">
        <v>36</v>
      </c>
      <c r="AN37">
        <v>19</v>
      </c>
    </row>
    <row r="38" spans="1:40" ht="12.75">
      <c r="A38">
        <v>600</v>
      </c>
      <c r="B38">
        <f t="shared" si="19"/>
        <v>552.9448668496862</v>
      </c>
      <c r="C38" t="e">
        <f t="shared" si="20"/>
        <v>#NUM!</v>
      </c>
      <c r="AF38">
        <v>1</v>
      </c>
      <c r="AG38">
        <v>6</v>
      </c>
      <c r="AI38">
        <v>24</v>
      </c>
      <c r="AJ38">
        <v>60</v>
      </c>
      <c r="AM38">
        <v>38</v>
      </c>
      <c r="AN38">
        <v>2</v>
      </c>
    </row>
    <row r="39" spans="1:40" ht="12.75">
      <c r="A39">
        <v>700</v>
      </c>
      <c r="B39" t="e">
        <f t="shared" si="19"/>
        <v>#NUM!</v>
      </c>
      <c r="C39" t="e">
        <f t="shared" si="20"/>
        <v>#NUM!</v>
      </c>
      <c r="AF39">
        <v>9</v>
      </c>
      <c r="AG39">
        <v>8</v>
      </c>
      <c r="AI39">
        <v>1</v>
      </c>
      <c r="AJ39">
        <v>1</v>
      </c>
      <c r="AM39">
        <v>35</v>
      </c>
      <c r="AN39">
        <v>23</v>
      </c>
    </row>
    <row r="40" spans="32:36" ht="12.75">
      <c r="AF40">
        <v>15</v>
      </c>
      <c r="AG40">
        <v>21</v>
      </c>
      <c r="AI40">
        <v>11</v>
      </c>
      <c r="AJ40">
        <v>4</v>
      </c>
    </row>
    <row r="41" spans="32:36" ht="12.75">
      <c r="AF41">
        <v>9</v>
      </c>
      <c r="AG41">
        <v>13</v>
      </c>
      <c r="AI41">
        <v>2</v>
      </c>
      <c r="AJ41">
        <v>0</v>
      </c>
    </row>
    <row r="42" spans="32:40" ht="12.75">
      <c r="AF42">
        <v>9</v>
      </c>
      <c r="AG42">
        <v>14</v>
      </c>
      <c r="AI42">
        <v>0</v>
      </c>
      <c r="AJ42">
        <v>0</v>
      </c>
      <c r="AM42">
        <v>15</v>
      </c>
      <c r="AN42">
        <v>9</v>
      </c>
    </row>
    <row r="43" spans="32:40" ht="12.75">
      <c r="AF43">
        <v>0</v>
      </c>
      <c r="AG43">
        <v>12</v>
      </c>
      <c r="AI43">
        <v>10</v>
      </c>
      <c r="AJ43">
        <v>2</v>
      </c>
      <c r="AM43">
        <v>15</v>
      </c>
      <c r="AN43">
        <v>1</v>
      </c>
    </row>
    <row r="44" spans="32:40" ht="12.75">
      <c r="AF44">
        <v>-4</v>
      </c>
      <c r="AG44">
        <v>2</v>
      </c>
      <c r="AI44">
        <v>0</v>
      </c>
      <c r="AJ44">
        <v>0</v>
      </c>
      <c r="AM44">
        <v>21</v>
      </c>
      <c r="AN44">
        <v>5</v>
      </c>
    </row>
    <row r="45" spans="32:40" ht="12.75">
      <c r="AF45">
        <v>2</v>
      </c>
      <c r="AG45">
        <v>5</v>
      </c>
      <c r="AI45">
        <v>-1</v>
      </c>
      <c r="AJ45">
        <v>-1</v>
      </c>
      <c r="AM45">
        <v>11</v>
      </c>
      <c r="AN45">
        <v>-4</v>
      </c>
    </row>
    <row r="46" spans="18:40" ht="12.75">
      <c r="R46" t="s">
        <v>14</v>
      </c>
      <c r="AF46">
        <v>0</v>
      </c>
      <c r="AG46">
        <v>10</v>
      </c>
      <c r="AI46">
        <v>0</v>
      </c>
      <c r="AJ46">
        <v>0</v>
      </c>
      <c r="AM46">
        <v>8</v>
      </c>
      <c r="AN46">
        <v>-1</v>
      </c>
    </row>
    <row r="47" spans="32:40" ht="12.75">
      <c r="AF47">
        <v>1</v>
      </c>
      <c r="AG47">
        <v>12</v>
      </c>
      <c r="AI47">
        <v>0</v>
      </c>
      <c r="AJ47">
        <v>4</v>
      </c>
      <c r="AM47">
        <v>2</v>
      </c>
      <c r="AN47">
        <v>3</v>
      </c>
    </row>
    <row r="49" spans="31:40" ht="12.75">
      <c r="AE49" t="s">
        <v>11</v>
      </c>
      <c r="AF49">
        <f>SUM(AF36:AF47)</f>
        <v>76</v>
      </c>
      <c r="AG49">
        <f>SUM(AG36:AG47)</f>
        <v>128</v>
      </c>
      <c r="AI49">
        <f>SUM(AI36:AI47)</f>
        <v>60</v>
      </c>
      <c r="AJ49">
        <f>SUM(AJ36:AJ47)</f>
        <v>84</v>
      </c>
      <c r="AL49" t="s">
        <v>11</v>
      </c>
      <c r="AM49">
        <f>SUM(AM36:AM47)</f>
        <v>201</v>
      </c>
      <c r="AN49">
        <f>SUM(AN36:AN47)</f>
        <v>84</v>
      </c>
    </row>
    <row r="51" spans="32:38" ht="12.75">
      <c r="AF51" t="s">
        <v>99</v>
      </c>
      <c r="AI51" t="s">
        <v>100</v>
      </c>
      <c r="AL51" t="s">
        <v>96</v>
      </c>
    </row>
  </sheetData>
  <printOptions gridLines="1"/>
  <pageMargins left="0.31" right="0.36" top="0.33" bottom="0.42" header="0.5" footer="0.25"/>
  <pageSetup horizontalDpi="300" verticalDpi="300" orientation="portrait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6"/>
  <sheetViews>
    <sheetView zoomScale="75" zoomScaleNormal="75" workbookViewId="0" topLeftCell="A1">
      <selection activeCell="S21" sqref="S21"/>
    </sheetView>
  </sheetViews>
  <sheetFormatPr defaultColWidth="9.140625" defaultRowHeight="12.75"/>
  <cols>
    <col min="1" max="2" width="6.140625" style="0" customWidth="1"/>
    <col min="3" max="18" width="5.7109375" style="0" customWidth="1"/>
  </cols>
  <sheetData>
    <row r="1" ht="12.75">
      <c r="A1" t="s">
        <v>0</v>
      </c>
    </row>
    <row r="2" spans="3:19" ht="12.75">
      <c r="C2" t="s">
        <v>2</v>
      </c>
      <c r="G2" t="s">
        <v>3</v>
      </c>
      <c r="K2" t="s">
        <v>18</v>
      </c>
      <c r="O2" t="s">
        <v>10</v>
      </c>
      <c r="S2" t="s">
        <v>84</v>
      </c>
    </row>
    <row r="3" spans="1:42" ht="12.75">
      <c r="A3" t="s">
        <v>1</v>
      </c>
      <c r="B3" t="s">
        <v>4</v>
      </c>
      <c r="C3" t="s">
        <v>6</v>
      </c>
      <c r="D3" t="s">
        <v>7</v>
      </c>
      <c r="E3" t="s">
        <v>5</v>
      </c>
      <c r="F3" t="s">
        <v>19</v>
      </c>
      <c r="G3" t="s">
        <v>6</v>
      </c>
      <c r="H3" t="s">
        <v>7</v>
      </c>
      <c r="I3" t="s">
        <v>5</v>
      </c>
      <c r="J3" t="s">
        <v>19</v>
      </c>
      <c r="K3" t="s">
        <v>6</v>
      </c>
      <c r="L3" t="s">
        <v>7</v>
      </c>
      <c r="M3" t="s">
        <v>5</v>
      </c>
      <c r="N3" t="s">
        <v>19</v>
      </c>
      <c r="O3" t="s">
        <v>6</v>
      </c>
      <c r="P3" t="s">
        <v>7</v>
      </c>
      <c r="Q3" t="s">
        <v>5</v>
      </c>
      <c r="R3" t="s">
        <v>19</v>
      </c>
      <c r="S3" t="s">
        <v>6</v>
      </c>
      <c r="T3" t="s">
        <v>7</v>
      </c>
      <c r="U3" t="s">
        <v>5</v>
      </c>
      <c r="V3" t="s">
        <v>19</v>
      </c>
      <c r="AL3" s="4" t="s">
        <v>20</v>
      </c>
      <c r="AP3" s="4" t="s">
        <v>21</v>
      </c>
    </row>
    <row r="4" spans="1:7" ht="12.75">
      <c r="A4">
        <v>1979</v>
      </c>
      <c r="B4" t="s">
        <v>9</v>
      </c>
      <c r="C4">
        <v>976</v>
      </c>
      <c r="G4">
        <v>794</v>
      </c>
    </row>
    <row r="5" spans="1:42" ht="13.5" thickBot="1">
      <c r="A5">
        <v>1980</v>
      </c>
      <c r="B5" t="s">
        <v>9</v>
      </c>
      <c r="C5">
        <v>435</v>
      </c>
      <c r="G5">
        <v>433</v>
      </c>
      <c r="AL5" t="s">
        <v>2</v>
      </c>
      <c r="AP5" t="s">
        <v>2</v>
      </c>
    </row>
    <row r="6" spans="1:44" ht="12.75">
      <c r="A6">
        <v>1981</v>
      </c>
      <c r="B6" t="s">
        <v>9</v>
      </c>
      <c r="C6">
        <v>1648</v>
      </c>
      <c r="G6">
        <v>939</v>
      </c>
      <c r="AL6" s="3"/>
      <c r="AM6" s="3" t="s">
        <v>16</v>
      </c>
      <c r="AN6" s="3" t="s">
        <v>17</v>
      </c>
      <c r="AP6" s="3"/>
      <c r="AQ6" s="3" t="s">
        <v>16</v>
      </c>
      <c r="AR6" s="3" t="s">
        <v>17</v>
      </c>
    </row>
    <row r="7" spans="1:44" ht="12.75">
      <c r="A7">
        <v>1982</v>
      </c>
      <c r="B7" t="s">
        <v>9</v>
      </c>
      <c r="C7">
        <v>783</v>
      </c>
      <c r="G7">
        <v>542</v>
      </c>
      <c r="AL7" s="1" t="s">
        <v>16</v>
      </c>
      <c r="AM7" s="1">
        <v>1</v>
      </c>
      <c r="AN7" s="1"/>
      <c r="AP7" s="1" t="s">
        <v>16</v>
      </c>
      <c r="AQ7" s="1">
        <v>1</v>
      </c>
      <c r="AR7" s="1"/>
    </row>
    <row r="8" spans="1:44" ht="13.5" thickBot="1">
      <c r="A8">
        <v>1983</v>
      </c>
      <c r="B8" t="s">
        <v>9</v>
      </c>
      <c r="C8">
        <v>336</v>
      </c>
      <c r="G8">
        <v>253</v>
      </c>
      <c r="AL8" s="2" t="s">
        <v>17</v>
      </c>
      <c r="AM8" s="2">
        <v>0.9585272839888801</v>
      </c>
      <c r="AN8" s="2">
        <v>1</v>
      </c>
      <c r="AP8" s="2" t="s">
        <v>17</v>
      </c>
      <c r="AQ8" s="2">
        <v>0.836151934976026</v>
      </c>
      <c r="AR8" s="2">
        <v>1</v>
      </c>
    </row>
    <row r="9" spans="1:17" ht="12.75">
      <c r="A9">
        <v>1984</v>
      </c>
      <c r="C9">
        <v>571</v>
      </c>
      <c r="E9">
        <v>5</v>
      </c>
      <c r="G9">
        <v>361</v>
      </c>
      <c r="I9">
        <v>7</v>
      </c>
      <c r="K9">
        <v>62</v>
      </c>
      <c r="M9">
        <v>247</v>
      </c>
      <c r="O9">
        <v>530</v>
      </c>
      <c r="Q9">
        <v>0</v>
      </c>
    </row>
    <row r="10" spans="1:42" ht="13.5" thickBot="1">
      <c r="A10">
        <v>1985</v>
      </c>
      <c r="B10" t="s">
        <v>8</v>
      </c>
      <c r="C10">
        <v>833</v>
      </c>
      <c r="D10">
        <v>879</v>
      </c>
      <c r="E10">
        <v>5</v>
      </c>
      <c r="F10">
        <v>2</v>
      </c>
      <c r="G10">
        <v>619</v>
      </c>
      <c r="H10">
        <v>638</v>
      </c>
      <c r="I10">
        <v>6</v>
      </c>
      <c r="J10">
        <v>3</v>
      </c>
      <c r="K10">
        <v>63</v>
      </c>
      <c r="L10">
        <v>86</v>
      </c>
      <c r="M10">
        <v>226</v>
      </c>
      <c r="N10">
        <v>303</v>
      </c>
      <c r="O10">
        <v>678</v>
      </c>
      <c r="P10">
        <v>620</v>
      </c>
      <c r="Q10">
        <v>1</v>
      </c>
      <c r="R10">
        <v>0</v>
      </c>
      <c r="U10">
        <v>4</v>
      </c>
      <c r="V10">
        <v>2</v>
      </c>
      <c r="AL10" t="s">
        <v>3</v>
      </c>
      <c r="AP10" t="s">
        <v>3</v>
      </c>
    </row>
    <row r="11" spans="1:44" ht="12.75">
      <c r="A11">
        <v>1986</v>
      </c>
      <c r="C11">
        <v>996</v>
      </c>
      <c r="D11">
        <v>1147</v>
      </c>
      <c r="E11">
        <v>19</v>
      </c>
      <c r="F11">
        <v>17</v>
      </c>
      <c r="G11">
        <v>1706</v>
      </c>
      <c r="H11">
        <v>1872</v>
      </c>
      <c r="I11">
        <v>22</v>
      </c>
      <c r="J11">
        <v>29</v>
      </c>
      <c r="K11">
        <v>288</v>
      </c>
      <c r="L11">
        <v>343</v>
      </c>
      <c r="M11">
        <v>297</v>
      </c>
      <c r="N11">
        <v>309</v>
      </c>
      <c r="O11">
        <v>388</v>
      </c>
      <c r="P11">
        <v>326</v>
      </c>
      <c r="Q11">
        <v>0</v>
      </c>
      <c r="R11">
        <v>2</v>
      </c>
      <c r="U11">
        <v>30</v>
      </c>
      <c r="V11">
        <v>23</v>
      </c>
      <c r="AL11" s="3"/>
      <c r="AM11" s="3" t="s">
        <v>16</v>
      </c>
      <c r="AN11" s="3" t="s">
        <v>17</v>
      </c>
      <c r="AP11" s="3"/>
      <c r="AQ11" s="3" t="s">
        <v>16</v>
      </c>
      <c r="AR11" s="3" t="s">
        <v>17</v>
      </c>
    </row>
    <row r="12" spans="1:44" ht="12.75">
      <c r="A12">
        <v>1987</v>
      </c>
      <c r="C12">
        <v>849</v>
      </c>
      <c r="D12">
        <v>761</v>
      </c>
      <c r="E12">
        <v>7</v>
      </c>
      <c r="F12">
        <v>15</v>
      </c>
      <c r="G12">
        <v>687</v>
      </c>
      <c r="H12">
        <v>643</v>
      </c>
      <c r="I12">
        <v>23</v>
      </c>
      <c r="J12">
        <v>21</v>
      </c>
      <c r="K12">
        <v>63</v>
      </c>
      <c r="L12">
        <v>37</v>
      </c>
      <c r="M12">
        <v>251</v>
      </c>
      <c r="N12">
        <v>413</v>
      </c>
      <c r="O12">
        <v>214</v>
      </c>
      <c r="P12">
        <v>188</v>
      </c>
      <c r="Q12">
        <v>1</v>
      </c>
      <c r="R12">
        <v>1</v>
      </c>
      <c r="U12">
        <v>1</v>
      </c>
      <c r="V12">
        <v>6</v>
      </c>
      <c r="AL12" s="1" t="s">
        <v>16</v>
      </c>
      <c r="AM12" s="1">
        <v>1</v>
      </c>
      <c r="AN12" s="1"/>
      <c r="AP12" s="1" t="s">
        <v>16</v>
      </c>
      <c r="AQ12" s="1">
        <v>1</v>
      </c>
      <c r="AR12" s="1"/>
    </row>
    <row r="13" spans="1:44" ht="13.5" thickBot="1">
      <c r="A13">
        <v>1988</v>
      </c>
      <c r="C13">
        <v>741</v>
      </c>
      <c r="D13">
        <v>752</v>
      </c>
      <c r="E13">
        <v>22</v>
      </c>
      <c r="F13">
        <v>22</v>
      </c>
      <c r="G13">
        <v>969</v>
      </c>
      <c r="H13">
        <v>1222</v>
      </c>
      <c r="I13">
        <v>9</v>
      </c>
      <c r="J13">
        <v>25</v>
      </c>
      <c r="K13">
        <v>198</v>
      </c>
      <c r="L13">
        <v>184</v>
      </c>
      <c r="M13">
        <v>297</v>
      </c>
      <c r="N13">
        <v>309</v>
      </c>
      <c r="O13">
        <v>318</v>
      </c>
      <c r="P13">
        <v>395</v>
      </c>
      <c r="Q13">
        <v>0</v>
      </c>
      <c r="R13">
        <v>0</v>
      </c>
      <c r="AL13" s="2" t="s">
        <v>17</v>
      </c>
      <c r="AM13" s="2">
        <v>0.9791250605920369</v>
      </c>
      <c r="AN13" s="2">
        <v>1</v>
      </c>
      <c r="AP13" s="2" t="s">
        <v>17</v>
      </c>
      <c r="AQ13" s="2">
        <v>0.8866746028540885</v>
      </c>
      <c r="AR13" s="2">
        <v>1</v>
      </c>
    </row>
    <row r="14" spans="1:22" ht="12.75">
      <c r="A14">
        <v>1989</v>
      </c>
      <c r="C14">
        <v>512</v>
      </c>
      <c r="D14">
        <v>469</v>
      </c>
      <c r="E14">
        <v>30</v>
      </c>
      <c r="F14">
        <v>36</v>
      </c>
      <c r="G14">
        <v>426</v>
      </c>
      <c r="H14">
        <v>587</v>
      </c>
      <c r="I14">
        <v>35</v>
      </c>
      <c r="J14">
        <v>41</v>
      </c>
      <c r="K14">
        <v>70</v>
      </c>
      <c r="L14">
        <v>41</v>
      </c>
      <c r="M14">
        <v>136</v>
      </c>
      <c r="N14">
        <v>203</v>
      </c>
      <c r="O14">
        <v>296</v>
      </c>
      <c r="P14">
        <v>391</v>
      </c>
      <c r="Q14">
        <v>1</v>
      </c>
      <c r="R14">
        <v>1</v>
      </c>
      <c r="U14">
        <v>9</v>
      </c>
      <c r="V14">
        <v>8</v>
      </c>
    </row>
    <row r="15" spans="1:42" ht="13.5" thickBot="1">
      <c r="A15">
        <v>1990</v>
      </c>
      <c r="C15">
        <v>295</v>
      </c>
      <c r="E15">
        <v>4</v>
      </c>
      <c r="F15">
        <v>4</v>
      </c>
      <c r="G15">
        <v>354</v>
      </c>
      <c r="I15">
        <v>42</v>
      </c>
      <c r="J15">
        <v>55</v>
      </c>
      <c r="K15">
        <v>39</v>
      </c>
      <c r="M15">
        <v>303</v>
      </c>
      <c r="N15">
        <v>388</v>
      </c>
      <c r="O15">
        <v>60</v>
      </c>
      <c r="Q15">
        <v>2</v>
      </c>
      <c r="R15">
        <v>1</v>
      </c>
      <c r="U15">
        <v>15</v>
      </c>
      <c r="V15">
        <v>21</v>
      </c>
      <c r="AL15" t="s">
        <v>18</v>
      </c>
      <c r="AP15" t="s">
        <v>18</v>
      </c>
    </row>
    <row r="16" spans="1:44" ht="12.75">
      <c r="A16">
        <v>1991</v>
      </c>
      <c r="C16">
        <v>355</v>
      </c>
      <c r="E16">
        <v>15</v>
      </c>
      <c r="F16">
        <v>10</v>
      </c>
      <c r="G16">
        <v>244</v>
      </c>
      <c r="I16">
        <v>41</v>
      </c>
      <c r="J16">
        <v>53</v>
      </c>
      <c r="K16">
        <v>84</v>
      </c>
      <c r="M16">
        <v>45</v>
      </c>
      <c r="N16">
        <v>90</v>
      </c>
      <c r="O16">
        <v>124</v>
      </c>
      <c r="Q16">
        <v>0</v>
      </c>
      <c r="R16">
        <v>0</v>
      </c>
      <c r="U16">
        <v>9</v>
      </c>
      <c r="V16">
        <v>13</v>
      </c>
      <c r="AL16" s="3"/>
      <c r="AM16" s="3" t="s">
        <v>16</v>
      </c>
      <c r="AN16" s="3" t="s">
        <v>17</v>
      </c>
      <c r="AP16" s="3"/>
      <c r="AQ16" s="3" t="s">
        <v>16</v>
      </c>
      <c r="AR16" s="3" t="s">
        <v>17</v>
      </c>
    </row>
    <row r="17" spans="1:44" ht="12.75">
      <c r="A17">
        <v>1992</v>
      </c>
      <c r="C17">
        <v>244</v>
      </c>
      <c r="D17">
        <v>309</v>
      </c>
      <c r="E17">
        <v>18</v>
      </c>
      <c r="G17">
        <v>374</v>
      </c>
      <c r="H17">
        <v>360</v>
      </c>
      <c r="I17">
        <v>45</v>
      </c>
      <c r="K17">
        <v>59</v>
      </c>
      <c r="L17">
        <v>12</v>
      </c>
      <c r="M17">
        <v>76</v>
      </c>
      <c r="O17">
        <v>105</v>
      </c>
      <c r="P17">
        <v>86</v>
      </c>
      <c r="Q17">
        <v>0</v>
      </c>
      <c r="U17">
        <v>6</v>
      </c>
      <c r="V17">
        <v>0</v>
      </c>
      <c r="AL17" s="1" t="s">
        <v>16</v>
      </c>
      <c r="AM17" s="1">
        <v>1</v>
      </c>
      <c r="AN17" s="1"/>
      <c r="AP17" s="1" t="s">
        <v>16</v>
      </c>
      <c r="AQ17" s="1">
        <v>1</v>
      </c>
      <c r="AR17" s="1"/>
    </row>
    <row r="18" spans="1:44" ht="13.5" thickBot="1">
      <c r="A18">
        <v>1993</v>
      </c>
      <c r="C18">
        <v>233</v>
      </c>
      <c r="D18">
        <v>258</v>
      </c>
      <c r="E18">
        <v>23</v>
      </c>
      <c r="G18">
        <v>460</v>
      </c>
      <c r="H18">
        <v>388</v>
      </c>
      <c r="I18">
        <v>43</v>
      </c>
      <c r="K18">
        <v>24</v>
      </c>
      <c r="L18">
        <v>20</v>
      </c>
      <c r="M18">
        <v>79</v>
      </c>
      <c r="O18">
        <v>79</v>
      </c>
      <c r="P18">
        <v>94</v>
      </c>
      <c r="Q18">
        <v>0</v>
      </c>
      <c r="U18">
        <v>4</v>
      </c>
      <c r="V18">
        <v>0</v>
      </c>
      <c r="AL18" s="2" t="s">
        <v>17</v>
      </c>
      <c r="AM18" s="2">
        <v>0.9720087161327486</v>
      </c>
      <c r="AN18" s="2">
        <v>1</v>
      </c>
      <c r="AP18" s="2" t="s">
        <v>17</v>
      </c>
      <c r="AQ18" s="2">
        <v>0.9482528639788992</v>
      </c>
      <c r="AR18" s="2">
        <v>1</v>
      </c>
    </row>
    <row r="19" spans="1:22" ht="12.75">
      <c r="A19">
        <v>1994</v>
      </c>
      <c r="C19">
        <v>357</v>
      </c>
      <c r="D19">
        <v>272</v>
      </c>
      <c r="E19">
        <v>30</v>
      </c>
      <c r="F19">
        <v>32</v>
      </c>
      <c r="G19">
        <v>326</v>
      </c>
      <c r="H19">
        <v>357</v>
      </c>
      <c r="I19">
        <v>102</v>
      </c>
      <c r="J19">
        <v>107</v>
      </c>
      <c r="K19">
        <v>56</v>
      </c>
      <c r="L19">
        <v>40</v>
      </c>
      <c r="M19">
        <v>178</v>
      </c>
      <c r="N19">
        <v>242</v>
      </c>
      <c r="O19">
        <v>48</v>
      </c>
      <c r="P19">
        <v>34</v>
      </c>
      <c r="Q19">
        <v>-1</v>
      </c>
      <c r="R19">
        <v>3</v>
      </c>
      <c r="U19">
        <v>9</v>
      </c>
      <c r="V19">
        <v>14</v>
      </c>
    </row>
    <row r="20" spans="1:38" ht="13.5" thickBot="1">
      <c r="A20">
        <v>1995</v>
      </c>
      <c r="C20">
        <v>376</v>
      </c>
      <c r="D20">
        <v>397</v>
      </c>
      <c r="E20">
        <v>31</v>
      </c>
      <c r="F20">
        <v>18</v>
      </c>
      <c r="G20">
        <v>514</v>
      </c>
      <c r="H20">
        <v>460</v>
      </c>
      <c r="I20">
        <v>91</v>
      </c>
      <c r="J20">
        <v>94</v>
      </c>
      <c r="K20">
        <v>85</v>
      </c>
      <c r="L20">
        <v>39</v>
      </c>
      <c r="M20">
        <v>68</v>
      </c>
      <c r="N20">
        <v>121</v>
      </c>
      <c r="O20">
        <v>55</v>
      </c>
      <c r="P20">
        <v>45</v>
      </c>
      <c r="Q20">
        <v>1</v>
      </c>
      <c r="R20">
        <v>0</v>
      </c>
      <c r="U20">
        <v>0</v>
      </c>
      <c r="V20">
        <v>12</v>
      </c>
      <c r="AL20" t="s">
        <v>10</v>
      </c>
    </row>
    <row r="21" spans="1:44" ht="12.75">
      <c r="A21">
        <v>1996</v>
      </c>
      <c r="C21">
        <v>192</v>
      </c>
      <c r="D21">
        <v>218</v>
      </c>
      <c r="E21">
        <v>8</v>
      </c>
      <c r="F21">
        <v>5</v>
      </c>
      <c r="G21">
        <v>432</v>
      </c>
      <c r="H21">
        <v>446</v>
      </c>
      <c r="I21">
        <v>16</v>
      </c>
      <c r="J21">
        <v>33</v>
      </c>
      <c r="K21">
        <v>39</v>
      </c>
      <c r="L21">
        <v>9</v>
      </c>
      <c r="M21">
        <v>43</v>
      </c>
      <c r="N21">
        <v>74</v>
      </c>
      <c r="O21">
        <v>24</v>
      </c>
      <c r="P21">
        <v>25</v>
      </c>
      <c r="Q21">
        <v>1</v>
      </c>
      <c r="R21">
        <v>0</v>
      </c>
      <c r="U21">
        <v>-4</v>
      </c>
      <c r="V21">
        <v>2</v>
      </c>
      <c r="AL21" s="3"/>
      <c r="AM21" s="3" t="s">
        <v>16</v>
      </c>
      <c r="AN21" s="3" t="s">
        <v>17</v>
      </c>
      <c r="AP21" s="3"/>
      <c r="AQ21" s="3"/>
      <c r="AR21" s="3"/>
    </row>
    <row r="22" spans="1:44" ht="12.75">
      <c r="A22">
        <v>1997</v>
      </c>
      <c r="B22" t="s">
        <v>9</v>
      </c>
      <c r="C22">
        <v>166</v>
      </c>
      <c r="E22">
        <v>22</v>
      </c>
      <c r="F22">
        <v>26</v>
      </c>
      <c r="G22">
        <v>278</v>
      </c>
      <c r="I22">
        <v>51</v>
      </c>
      <c r="J22">
        <v>100</v>
      </c>
      <c r="K22">
        <v>92</v>
      </c>
      <c r="M22">
        <v>72</v>
      </c>
      <c r="N22">
        <v>125</v>
      </c>
      <c r="O22">
        <v>0</v>
      </c>
      <c r="U22">
        <v>2</v>
      </c>
      <c r="V22">
        <v>5</v>
      </c>
      <c r="AL22" s="1" t="s">
        <v>16</v>
      </c>
      <c r="AM22" s="1">
        <v>1</v>
      </c>
      <c r="AN22" s="1"/>
      <c r="AP22" s="1"/>
      <c r="AQ22" s="1"/>
      <c r="AR22" s="1"/>
    </row>
    <row r="23" spans="1:44" ht="13.5" thickBot="1">
      <c r="A23">
        <v>1998</v>
      </c>
      <c r="AL23" s="2" t="s">
        <v>17</v>
      </c>
      <c r="AM23" s="2">
        <v>0.9718193584906196</v>
      </c>
      <c r="AN23" s="2">
        <v>1</v>
      </c>
      <c r="AP23" s="2"/>
      <c r="AQ23" s="2"/>
      <c r="AR23" s="2"/>
    </row>
    <row r="24" spans="1:22" ht="12.75">
      <c r="A24">
        <v>1999</v>
      </c>
      <c r="C24">
        <v>182</v>
      </c>
      <c r="D24">
        <v>378</v>
      </c>
      <c r="E24">
        <v>19</v>
      </c>
      <c r="F24">
        <v>16</v>
      </c>
      <c r="G24">
        <v>412</v>
      </c>
      <c r="H24">
        <v>549</v>
      </c>
      <c r="I24">
        <v>39</v>
      </c>
      <c r="J24">
        <v>56</v>
      </c>
      <c r="K24">
        <v>17</v>
      </c>
      <c r="L24">
        <v>5</v>
      </c>
      <c r="M24">
        <v>51</v>
      </c>
      <c r="N24">
        <v>75</v>
      </c>
      <c r="O24">
        <v>1</v>
      </c>
      <c r="P24">
        <v>1</v>
      </c>
      <c r="Q24">
        <v>0</v>
      </c>
      <c r="R24">
        <v>0</v>
      </c>
      <c r="U24">
        <v>0</v>
      </c>
      <c r="V24">
        <v>10</v>
      </c>
    </row>
    <row r="25" spans="1:22" ht="12.75">
      <c r="A25">
        <v>2000</v>
      </c>
      <c r="E25">
        <v>28</v>
      </c>
      <c r="F25">
        <v>44</v>
      </c>
      <c r="I25">
        <v>44</v>
      </c>
      <c r="J25">
        <v>85</v>
      </c>
      <c r="M25">
        <v>82</v>
      </c>
      <c r="N25">
        <v>141</v>
      </c>
      <c r="Q25">
        <v>-1</v>
      </c>
      <c r="R25">
        <v>-1</v>
      </c>
      <c r="U25">
        <v>1</v>
      </c>
      <c r="V25">
        <v>12</v>
      </c>
    </row>
    <row r="26" spans="19:22" ht="12.75">
      <c r="S26" s="13" t="s">
        <v>76</v>
      </c>
      <c r="V26" s="13"/>
    </row>
    <row r="27" spans="1:22" ht="12.75">
      <c r="A27" t="s">
        <v>74</v>
      </c>
      <c r="S27" t="s">
        <v>27</v>
      </c>
      <c r="T27" t="s">
        <v>28</v>
      </c>
      <c r="U27" t="s">
        <v>79</v>
      </c>
      <c r="V27" t="s">
        <v>33</v>
      </c>
    </row>
    <row r="28" spans="1:22" ht="12.75">
      <c r="A28">
        <v>1985</v>
      </c>
      <c r="B28" t="s">
        <v>8</v>
      </c>
      <c r="C28">
        <v>833</v>
      </c>
      <c r="D28">
        <v>879</v>
      </c>
      <c r="G28">
        <v>619</v>
      </c>
      <c r="H28">
        <v>638</v>
      </c>
      <c r="K28">
        <v>63</v>
      </c>
      <c r="L28">
        <v>86</v>
      </c>
      <c r="O28">
        <v>678</v>
      </c>
      <c r="P28">
        <v>620</v>
      </c>
      <c r="S28" s="15">
        <f>D28/C28</f>
        <v>1.0552220888355341</v>
      </c>
      <c r="T28" s="15">
        <f>H28/G28</f>
        <v>1.0306946688206786</v>
      </c>
      <c r="U28" s="15">
        <f>L28/K28</f>
        <v>1.3650793650793651</v>
      </c>
      <c r="V28" s="15">
        <f>P28/O28</f>
        <v>0.9144542772861357</v>
      </c>
    </row>
    <row r="29" spans="1:22" ht="12.75">
      <c r="A29">
        <v>1986</v>
      </c>
      <c r="C29">
        <v>996</v>
      </c>
      <c r="D29">
        <v>1147</v>
      </c>
      <c r="G29">
        <v>1706</v>
      </c>
      <c r="H29">
        <v>1872</v>
      </c>
      <c r="K29">
        <v>288</v>
      </c>
      <c r="L29">
        <v>343</v>
      </c>
      <c r="O29">
        <v>388</v>
      </c>
      <c r="P29">
        <v>326</v>
      </c>
      <c r="S29" s="15">
        <f aca="true" t="shared" si="0" ref="S29:S39">D29/C29</f>
        <v>1.1516064257028114</v>
      </c>
      <c r="T29" s="15">
        <f aca="true" t="shared" si="1" ref="T29:T39">H29/G29</f>
        <v>1.0973036342321218</v>
      </c>
      <c r="U29" s="15">
        <f aca="true" t="shared" si="2" ref="U29:U39">L29/K29</f>
        <v>1.1909722222222223</v>
      </c>
      <c r="V29" s="15">
        <f aca="true" t="shared" si="3" ref="V29:V39">P29/O29</f>
        <v>0.8402061855670103</v>
      </c>
    </row>
    <row r="30" spans="1:22" ht="12.75">
      <c r="A30">
        <v>1987</v>
      </c>
      <c r="C30">
        <v>849</v>
      </c>
      <c r="D30">
        <v>761</v>
      </c>
      <c r="G30">
        <v>687</v>
      </c>
      <c r="H30">
        <v>643</v>
      </c>
      <c r="K30">
        <v>63</v>
      </c>
      <c r="L30">
        <v>37</v>
      </c>
      <c r="O30">
        <v>214</v>
      </c>
      <c r="P30">
        <v>188</v>
      </c>
      <c r="S30" s="15">
        <f t="shared" si="0"/>
        <v>0.8963486454652533</v>
      </c>
      <c r="T30" s="15">
        <f t="shared" si="1"/>
        <v>0.9359534206695779</v>
      </c>
      <c r="U30" s="15">
        <f t="shared" si="2"/>
        <v>0.5873015873015873</v>
      </c>
      <c r="V30" s="15">
        <f t="shared" si="3"/>
        <v>0.8785046728971962</v>
      </c>
    </row>
    <row r="31" spans="1:22" ht="12.75">
      <c r="A31">
        <v>1988</v>
      </c>
      <c r="C31">
        <v>741</v>
      </c>
      <c r="D31">
        <v>752</v>
      </c>
      <c r="G31">
        <v>969</v>
      </c>
      <c r="H31">
        <v>1222</v>
      </c>
      <c r="K31">
        <v>198</v>
      </c>
      <c r="L31">
        <v>184</v>
      </c>
      <c r="O31">
        <v>318</v>
      </c>
      <c r="P31">
        <v>395</v>
      </c>
      <c r="S31" s="15">
        <f t="shared" si="0"/>
        <v>1.0148448043184886</v>
      </c>
      <c r="T31" s="15">
        <f t="shared" si="1"/>
        <v>1.26109391124871</v>
      </c>
      <c r="U31" s="15">
        <f t="shared" si="2"/>
        <v>0.9292929292929293</v>
      </c>
      <c r="V31" s="15">
        <f t="shared" si="3"/>
        <v>1.2421383647798743</v>
      </c>
    </row>
    <row r="32" spans="1:22" ht="12.75">
      <c r="A32">
        <v>1989</v>
      </c>
      <c r="C32">
        <v>512</v>
      </c>
      <c r="D32">
        <v>469</v>
      </c>
      <c r="G32">
        <v>426</v>
      </c>
      <c r="H32">
        <v>587</v>
      </c>
      <c r="K32">
        <v>70</v>
      </c>
      <c r="L32">
        <v>41</v>
      </c>
      <c r="O32">
        <v>296</v>
      </c>
      <c r="P32">
        <v>391</v>
      </c>
      <c r="S32" s="15">
        <f t="shared" si="0"/>
        <v>0.916015625</v>
      </c>
      <c r="T32" s="15">
        <f t="shared" si="1"/>
        <v>1.3779342723004695</v>
      </c>
      <c r="U32" s="15">
        <f t="shared" si="2"/>
        <v>0.5857142857142857</v>
      </c>
      <c r="V32" s="15">
        <f t="shared" si="3"/>
        <v>1.320945945945946</v>
      </c>
    </row>
    <row r="33" spans="1:22" ht="12.75">
      <c r="A33">
        <v>1992</v>
      </c>
      <c r="C33">
        <v>244</v>
      </c>
      <c r="D33">
        <v>309</v>
      </c>
      <c r="G33">
        <v>374</v>
      </c>
      <c r="H33">
        <v>360</v>
      </c>
      <c r="K33">
        <v>59</v>
      </c>
      <c r="L33">
        <v>12</v>
      </c>
      <c r="O33">
        <v>105</v>
      </c>
      <c r="P33">
        <v>86</v>
      </c>
      <c r="S33" s="15">
        <f t="shared" si="0"/>
        <v>1.2663934426229508</v>
      </c>
      <c r="T33" s="15">
        <f t="shared" si="1"/>
        <v>0.9625668449197861</v>
      </c>
      <c r="U33" s="15">
        <f t="shared" si="2"/>
        <v>0.2033898305084746</v>
      </c>
      <c r="V33" s="15">
        <f t="shared" si="3"/>
        <v>0.819047619047619</v>
      </c>
    </row>
    <row r="34" spans="1:22" ht="12.75">
      <c r="A34">
        <v>1993</v>
      </c>
      <c r="C34">
        <v>233</v>
      </c>
      <c r="D34">
        <v>258</v>
      </c>
      <c r="G34">
        <v>460</v>
      </c>
      <c r="H34">
        <v>388</v>
      </c>
      <c r="K34">
        <v>24</v>
      </c>
      <c r="L34">
        <v>20</v>
      </c>
      <c r="O34">
        <v>79</v>
      </c>
      <c r="P34">
        <v>94</v>
      </c>
      <c r="S34" s="15">
        <f t="shared" si="0"/>
        <v>1.1072961373390557</v>
      </c>
      <c r="T34" s="15">
        <f t="shared" si="1"/>
        <v>0.8434782608695652</v>
      </c>
      <c r="U34" s="15">
        <f t="shared" si="2"/>
        <v>0.8333333333333334</v>
      </c>
      <c r="V34" s="15">
        <f t="shared" si="3"/>
        <v>1.1898734177215189</v>
      </c>
    </row>
    <row r="35" spans="1:22" ht="12.75">
      <c r="A35">
        <v>1994</v>
      </c>
      <c r="C35">
        <v>357</v>
      </c>
      <c r="D35">
        <v>272</v>
      </c>
      <c r="G35">
        <v>326</v>
      </c>
      <c r="H35">
        <v>357</v>
      </c>
      <c r="K35">
        <v>56</v>
      </c>
      <c r="L35">
        <v>40</v>
      </c>
      <c r="O35">
        <v>48</v>
      </c>
      <c r="P35">
        <v>34</v>
      </c>
      <c r="S35" s="15">
        <f t="shared" si="0"/>
        <v>0.7619047619047619</v>
      </c>
      <c r="T35" s="15">
        <f t="shared" si="1"/>
        <v>1.0950920245398772</v>
      </c>
      <c r="U35" s="15">
        <f t="shared" si="2"/>
        <v>0.7142857142857143</v>
      </c>
      <c r="V35" s="15">
        <f t="shared" si="3"/>
        <v>0.7083333333333334</v>
      </c>
    </row>
    <row r="36" spans="1:22" ht="12.75">
      <c r="A36">
        <v>1995</v>
      </c>
      <c r="C36">
        <v>376</v>
      </c>
      <c r="D36">
        <v>397</v>
      </c>
      <c r="G36">
        <v>514</v>
      </c>
      <c r="H36">
        <v>460</v>
      </c>
      <c r="K36">
        <v>85</v>
      </c>
      <c r="L36">
        <v>39</v>
      </c>
      <c r="O36">
        <v>55</v>
      </c>
      <c r="P36">
        <v>45</v>
      </c>
      <c r="S36" s="15">
        <f t="shared" si="0"/>
        <v>1.0558510638297873</v>
      </c>
      <c r="T36" s="15">
        <f t="shared" si="1"/>
        <v>0.8949416342412452</v>
      </c>
      <c r="U36" s="15">
        <f t="shared" si="2"/>
        <v>0.4588235294117647</v>
      </c>
      <c r="V36" s="15">
        <f t="shared" si="3"/>
        <v>0.8181818181818182</v>
      </c>
    </row>
    <row r="37" spans="1:22" ht="12.75">
      <c r="A37">
        <v>1996</v>
      </c>
      <c r="C37">
        <v>192</v>
      </c>
      <c r="D37">
        <v>218</v>
      </c>
      <c r="G37">
        <v>432</v>
      </c>
      <c r="H37">
        <v>446</v>
      </c>
      <c r="K37">
        <v>39</v>
      </c>
      <c r="L37">
        <v>9</v>
      </c>
      <c r="O37">
        <v>24</v>
      </c>
      <c r="P37">
        <v>25</v>
      </c>
      <c r="S37" s="15">
        <f t="shared" si="0"/>
        <v>1.1354166666666667</v>
      </c>
      <c r="T37" s="15">
        <f t="shared" si="1"/>
        <v>1.0324074074074074</v>
      </c>
      <c r="U37" s="15">
        <f t="shared" si="2"/>
        <v>0.23076923076923078</v>
      </c>
      <c r="V37" s="15">
        <f t="shared" si="3"/>
        <v>1.0416666666666667</v>
      </c>
    </row>
    <row r="38" spans="1:22" ht="12.75">
      <c r="A38">
        <v>1999</v>
      </c>
      <c r="C38">
        <v>182</v>
      </c>
      <c r="D38">
        <v>378</v>
      </c>
      <c r="G38">
        <v>412</v>
      </c>
      <c r="H38">
        <v>549</v>
      </c>
      <c r="K38">
        <v>17</v>
      </c>
      <c r="L38">
        <v>5</v>
      </c>
      <c r="O38">
        <v>1</v>
      </c>
      <c r="P38">
        <v>1</v>
      </c>
      <c r="S38" s="15">
        <f t="shared" si="0"/>
        <v>2.076923076923077</v>
      </c>
      <c r="T38" s="15">
        <f t="shared" si="1"/>
        <v>1.3325242718446602</v>
      </c>
      <c r="U38" s="15">
        <f t="shared" si="2"/>
        <v>0.29411764705882354</v>
      </c>
      <c r="V38" s="15">
        <f t="shared" si="3"/>
        <v>1</v>
      </c>
    </row>
    <row r="39" spans="2:22" ht="12.75">
      <c r="B39" t="s">
        <v>11</v>
      </c>
      <c r="C39">
        <f>SUM(C28:C38)</f>
        <v>5515</v>
      </c>
      <c r="D39">
        <f>SUM(D28:D38)</f>
        <v>5840</v>
      </c>
      <c r="F39" t="s">
        <v>11</v>
      </c>
      <c r="G39">
        <f>SUM(G28:G38)</f>
        <v>6925</v>
      </c>
      <c r="H39">
        <f>SUM(H28:H38)</f>
        <v>7522</v>
      </c>
      <c r="J39" t="s">
        <v>11</v>
      </c>
      <c r="K39">
        <f>SUM(K28:K38)</f>
        <v>962</v>
      </c>
      <c r="L39">
        <f>SUM(L28:L38)</f>
        <v>816</v>
      </c>
      <c r="N39" t="s">
        <v>11</v>
      </c>
      <c r="O39">
        <f>SUM(O28:O38)</f>
        <v>2206</v>
      </c>
      <c r="P39">
        <f>SUM(P28:P38)</f>
        <v>2205</v>
      </c>
      <c r="R39" s="16" t="s">
        <v>80</v>
      </c>
      <c r="S39" s="15">
        <f t="shared" si="0"/>
        <v>1.0589301903898458</v>
      </c>
      <c r="T39" s="15">
        <f t="shared" si="1"/>
        <v>1.0862093862815885</v>
      </c>
      <c r="U39" s="15">
        <f t="shared" si="2"/>
        <v>0.8482328482328483</v>
      </c>
      <c r="V39" s="15">
        <f t="shared" si="3"/>
        <v>0.9995466908431551</v>
      </c>
    </row>
    <row r="40" spans="2:22" ht="12.75">
      <c r="B40" t="s">
        <v>81</v>
      </c>
      <c r="D40">
        <f>C39+D39</f>
        <v>11355</v>
      </c>
      <c r="H40">
        <f>G39+H39</f>
        <v>14447</v>
      </c>
      <c r="L40">
        <f>K39+L39</f>
        <v>1778</v>
      </c>
      <c r="P40">
        <f>O39+P39</f>
        <v>4411</v>
      </c>
      <c r="R40" t="s">
        <v>78</v>
      </c>
      <c r="S40" s="15">
        <f>AVERAGE(S28:S38)</f>
        <v>1.130711158055308</v>
      </c>
      <c r="T40" s="15">
        <f>AVERAGE(T28:T38)</f>
        <v>1.078544577372191</v>
      </c>
      <c r="U40" s="15">
        <f>AVERAGE(U28:U38)</f>
        <v>0.6720981522707028</v>
      </c>
      <c r="V40" s="15">
        <f>AVERAGE(V28:V38)</f>
        <v>0.9793956637661015</v>
      </c>
    </row>
    <row r="41" spans="3:17" ht="12.75">
      <c r="C41" t="s">
        <v>12</v>
      </c>
      <c r="D41" t="s">
        <v>13</v>
      </c>
      <c r="E41" t="s">
        <v>15</v>
      </c>
      <c r="G41" t="s">
        <v>12</v>
      </c>
      <c r="H41" t="s">
        <v>13</v>
      </c>
      <c r="I41" t="s">
        <v>15</v>
      </c>
      <c r="K41" t="s">
        <v>12</v>
      </c>
      <c r="L41" t="s">
        <v>13</v>
      </c>
      <c r="M41" t="s">
        <v>15</v>
      </c>
      <c r="O41" t="s">
        <v>12</v>
      </c>
      <c r="P41" t="s">
        <v>13</v>
      </c>
      <c r="Q41" t="s">
        <v>15</v>
      </c>
    </row>
    <row r="42" spans="3:18" ht="12.75">
      <c r="C42">
        <v>200</v>
      </c>
      <c r="D42">
        <f>C42*$D$39/$C$39</f>
        <v>211.78603807796918</v>
      </c>
      <c r="E42">
        <f>(D43-D42)/(C43-C42)</f>
        <v>1.0589301903898458</v>
      </c>
      <c r="F42">
        <f>1/E42</f>
        <v>0.9443493150684932</v>
      </c>
      <c r="G42">
        <v>200</v>
      </c>
      <c r="H42">
        <f>G42*$H$39/$G$39</f>
        <v>217.24187725631768</v>
      </c>
      <c r="I42">
        <f>(H43-H42)/(G43-G42)</f>
        <v>1.0862093862815885</v>
      </c>
      <c r="J42">
        <f>1/I42</f>
        <v>0.9206328104227599</v>
      </c>
      <c r="K42">
        <v>200</v>
      </c>
      <c r="L42">
        <f>K42*$L$39/$K$39</f>
        <v>169.64656964656965</v>
      </c>
      <c r="M42">
        <f>(L43-L42)/(K43-K42)</f>
        <v>0.8482328482328483</v>
      </c>
      <c r="N42">
        <f>1/M42</f>
        <v>1.178921568627451</v>
      </c>
      <c r="O42">
        <v>200</v>
      </c>
      <c r="P42">
        <f>O42*$P$39/$O$39</f>
        <v>199.909338168631</v>
      </c>
      <c r="Q42">
        <f>(P43-P42)/(O43-O42)</f>
        <v>0.999546690843155</v>
      </c>
      <c r="R42">
        <f>1/Q42</f>
        <v>1.000453514739229</v>
      </c>
    </row>
    <row r="43" spans="3:16" ht="12.75">
      <c r="C43">
        <v>1000</v>
      </c>
      <c r="D43">
        <f>C43*$D$39/$C$39</f>
        <v>1058.9301903898458</v>
      </c>
      <c r="G43">
        <v>1000</v>
      </c>
      <c r="H43">
        <f>G43*$H$39/$G$39</f>
        <v>1086.2093862815884</v>
      </c>
      <c r="K43">
        <v>1000</v>
      </c>
      <c r="L43">
        <f>K43*$L$39/$K$39</f>
        <v>848.2328482328483</v>
      </c>
      <c r="O43">
        <v>1000</v>
      </c>
      <c r="P43">
        <f>O43*$P$39/$O$39</f>
        <v>999.546690843155</v>
      </c>
    </row>
    <row r="44" ht="12.75">
      <c r="R44" s="13" t="s">
        <v>77</v>
      </c>
    </row>
    <row r="45" spans="1:20" ht="12.75">
      <c r="A45" t="s">
        <v>75</v>
      </c>
      <c r="E45" t="s">
        <v>27</v>
      </c>
      <c r="I45" t="s">
        <v>28</v>
      </c>
      <c r="M45" t="s">
        <v>29</v>
      </c>
      <c r="R45" t="s">
        <v>27</v>
      </c>
      <c r="S45" t="s">
        <v>28</v>
      </c>
      <c r="T45" t="s">
        <v>29</v>
      </c>
    </row>
    <row r="46" spans="1:20" ht="13.5" thickBot="1">
      <c r="A46">
        <v>1985</v>
      </c>
      <c r="E46">
        <v>5</v>
      </c>
      <c r="F46">
        <v>2</v>
      </c>
      <c r="I46">
        <v>6</v>
      </c>
      <c r="J46">
        <v>3</v>
      </c>
      <c r="M46">
        <v>226</v>
      </c>
      <c r="N46">
        <v>303</v>
      </c>
      <c r="R46" s="15">
        <f>E46/F46</f>
        <v>2.5</v>
      </c>
      <c r="S46" s="15">
        <f>J46/I46</f>
        <v>0.5</v>
      </c>
      <c r="T46" s="15">
        <f>N46/M46</f>
        <v>1.3407079646017699</v>
      </c>
    </row>
    <row r="47" spans="1:42" ht="12.75">
      <c r="A47">
        <v>1986</v>
      </c>
      <c r="E47">
        <v>19</v>
      </c>
      <c r="F47">
        <v>17</v>
      </c>
      <c r="I47">
        <v>22</v>
      </c>
      <c r="J47">
        <v>29</v>
      </c>
      <c r="M47">
        <v>297</v>
      </c>
      <c r="N47">
        <v>309</v>
      </c>
      <c r="R47" s="15">
        <f aca="true" t="shared" si="4" ref="R47:R58">E47/F47</f>
        <v>1.1176470588235294</v>
      </c>
      <c r="S47" s="15">
        <f aca="true" t="shared" si="5" ref="S47:S58">J47/I47</f>
        <v>1.3181818181818181</v>
      </c>
      <c r="T47" s="15">
        <f aca="true" t="shared" si="6" ref="T47:T58">N47/M47</f>
        <v>1.0404040404040404</v>
      </c>
      <c r="AK47" t="s">
        <v>85</v>
      </c>
      <c r="AN47" s="3"/>
      <c r="AO47" s="3" t="s">
        <v>16</v>
      </c>
      <c r="AP47" s="3" t="s">
        <v>17</v>
      </c>
    </row>
    <row r="48" spans="1:42" ht="12.75">
      <c r="A48">
        <v>1987</v>
      </c>
      <c r="E48">
        <v>7</v>
      </c>
      <c r="F48">
        <v>15</v>
      </c>
      <c r="I48">
        <v>23</v>
      </c>
      <c r="J48">
        <v>21</v>
      </c>
      <c r="M48">
        <v>251</v>
      </c>
      <c r="N48">
        <v>413</v>
      </c>
      <c r="R48" s="15">
        <f t="shared" si="4"/>
        <v>0.4666666666666667</v>
      </c>
      <c r="S48" s="15">
        <f t="shared" si="5"/>
        <v>0.9130434782608695</v>
      </c>
      <c r="T48" s="15">
        <f t="shared" si="6"/>
        <v>1.6454183266932272</v>
      </c>
      <c r="AK48">
        <v>4</v>
      </c>
      <c r="AL48">
        <v>2</v>
      </c>
      <c r="AN48" s="1" t="s">
        <v>16</v>
      </c>
      <c r="AO48" s="1">
        <v>1</v>
      </c>
      <c r="AP48" s="1"/>
    </row>
    <row r="49" spans="1:42" ht="13.5" thickBot="1">
      <c r="A49">
        <v>1988</v>
      </c>
      <c r="E49">
        <v>22</v>
      </c>
      <c r="F49">
        <v>22</v>
      </c>
      <c r="I49">
        <v>9</v>
      </c>
      <c r="J49">
        <v>25</v>
      </c>
      <c r="M49">
        <v>297</v>
      </c>
      <c r="N49">
        <v>309</v>
      </c>
      <c r="R49" s="15">
        <f t="shared" si="4"/>
        <v>1</v>
      </c>
      <c r="S49" s="15">
        <f t="shared" si="5"/>
        <v>2.7777777777777777</v>
      </c>
      <c r="T49" s="15">
        <f t="shared" si="6"/>
        <v>1.0404040404040404</v>
      </c>
      <c r="AK49">
        <v>30</v>
      </c>
      <c r="AL49">
        <v>23</v>
      </c>
      <c r="AN49" s="2" t="s">
        <v>17</v>
      </c>
      <c r="AO49" s="2">
        <v>0.7035081262298104</v>
      </c>
      <c r="AP49" s="2">
        <v>1</v>
      </c>
    </row>
    <row r="50" spans="1:38" ht="12.75">
      <c r="A50">
        <v>1989</v>
      </c>
      <c r="E50">
        <v>30</v>
      </c>
      <c r="F50">
        <v>36</v>
      </c>
      <c r="I50">
        <v>35</v>
      </c>
      <c r="J50">
        <v>41</v>
      </c>
      <c r="M50">
        <v>136</v>
      </c>
      <c r="N50">
        <v>203</v>
      </c>
      <c r="R50" s="15">
        <f t="shared" si="4"/>
        <v>0.8333333333333334</v>
      </c>
      <c r="S50" s="15">
        <f t="shared" si="5"/>
        <v>1.1714285714285715</v>
      </c>
      <c r="T50" s="15">
        <f t="shared" si="6"/>
        <v>1.4926470588235294</v>
      </c>
      <c r="AK50">
        <v>1</v>
      </c>
      <c r="AL50">
        <v>6</v>
      </c>
    </row>
    <row r="51" spans="1:38" ht="12.75">
      <c r="A51">
        <v>1990</v>
      </c>
      <c r="E51">
        <v>4</v>
      </c>
      <c r="F51">
        <v>4</v>
      </c>
      <c r="I51">
        <v>42</v>
      </c>
      <c r="J51">
        <v>55</v>
      </c>
      <c r="M51">
        <v>303</v>
      </c>
      <c r="N51">
        <v>388</v>
      </c>
      <c r="R51" s="15">
        <f t="shared" si="4"/>
        <v>1</v>
      </c>
      <c r="S51" s="15">
        <f t="shared" si="5"/>
        <v>1.3095238095238095</v>
      </c>
      <c r="T51" s="15">
        <f t="shared" si="6"/>
        <v>1.2805280528052805</v>
      </c>
      <c r="AK51">
        <v>9</v>
      </c>
      <c r="AL51">
        <v>8</v>
      </c>
    </row>
    <row r="52" spans="1:38" ht="12.75">
      <c r="A52">
        <v>1991</v>
      </c>
      <c r="E52">
        <v>15</v>
      </c>
      <c r="F52">
        <v>10</v>
      </c>
      <c r="I52">
        <v>41</v>
      </c>
      <c r="J52">
        <v>53</v>
      </c>
      <c r="M52">
        <v>45</v>
      </c>
      <c r="N52">
        <v>90</v>
      </c>
      <c r="R52" s="15">
        <f t="shared" si="4"/>
        <v>1.5</v>
      </c>
      <c r="S52" s="15">
        <f t="shared" si="5"/>
        <v>1.2926829268292683</v>
      </c>
      <c r="T52" s="15">
        <f t="shared" si="6"/>
        <v>2</v>
      </c>
      <c r="AK52">
        <v>15</v>
      </c>
      <c r="AL52">
        <v>21</v>
      </c>
    </row>
    <row r="53" spans="1:38" ht="12.75">
      <c r="A53">
        <v>1994</v>
      </c>
      <c r="E53">
        <v>30</v>
      </c>
      <c r="F53">
        <v>32</v>
      </c>
      <c r="I53">
        <v>102</v>
      </c>
      <c r="J53">
        <v>107</v>
      </c>
      <c r="M53">
        <v>178</v>
      </c>
      <c r="N53">
        <v>242</v>
      </c>
      <c r="R53" s="15">
        <f t="shared" si="4"/>
        <v>0.9375</v>
      </c>
      <c r="S53" s="15">
        <f t="shared" si="5"/>
        <v>1.0490196078431373</v>
      </c>
      <c r="T53" s="15">
        <f t="shared" si="6"/>
        <v>1.3595505617977528</v>
      </c>
      <c r="AK53">
        <v>9</v>
      </c>
      <c r="AL53">
        <v>13</v>
      </c>
    </row>
    <row r="54" spans="1:38" ht="12.75">
      <c r="A54">
        <v>1995</v>
      </c>
      <c r="E54">
        <v>31</v>
      </c>
      <c r="F54">
        <v>18</v>
      </c>
      <c r="I54">
        <v>91</v>
      </c>
      <c r="J54">
        <v>94</v>
      </c>
      <c r="M54">
        <v>68</v>
      </c>
      <c r="N54">
        <v>121</v>
      </c>
      <c r="R54" s="15">
        <f t="shared" si="4"/>
        <v>1.7222222222222223</v>
      </c>
      <c r="S54" s="15">
        <f t="shared" si="5"/>
        <v>1.032967032967033</v>
      </c>
      <c r="T54" s="15">
        <f t="shared" si="6"/>
        <v>1.7794117647058822</v>
      </c>
      <c r="AK54">
        <v>6</v>
      </c>
      <c r="AL54">
        <v>0</v>
      </c>
    </row>
    <row r="55" spans="1:38" ht="12.75">
      <c r="A55">
        <v>1996</v>
      </c>
      <c r="E55">
        <v>8</v>
      </c>
      <c r="F55">
        <v>5</v>
      </c>
      <c r="I55">
        <v>16</v>
      </c>
      <c r="J55">
        <v>33</v>
      </c>
      <c r="M55">
        <v>43</v>
      </c>
      <c r="N55">
        <v>74</v>
      </c>
      <c r="R55" s="15">
        <f t="shared" si="4"/>
        <v>1.6</v>
      </c>
      <c r="S55" s="15">
        <f t="shared" si="5"/>
        <v>2.0625</v>
      </c>
      <c r="T55" s="15">
        <f t="shared" si="6"/>
        <v>1.7209302325581395</v>
      </c>
      <c r="AK55">
        <v>4</v>
      </c>
      <c r="AL55">
        <v>0</v>
      </c>
    </row>
    <row r="56" spans="1:38" ht="12.75">
      <c r="A56">
        <v>1997</v>
      </c>
      <c r="E56">
        <v>22</v>
      </c>
      <c r="F56">
        <v>26</v>
      </c>
      <c r="I56">
        <v>51</v>
      </c>
      <c r="J56">
        <v>100</v>
      </c>
      <c r="M56">
        <v>72</v>
      </c>
      <c r="N56">
        <v>125</v>
      </c>
      <c r="R56" s="15">
        <f t="shared" si="4"/>
        <v>0.8461538461538461</v>
      </c>
      <c r="S56" s="15">
        <f t="shared" si="5"/>
        <v>1.9607843137254901</v>
      </c>
      <c r="T56" s="15">
        <f t="shared" si="6"/>
        <v>1.7361111111111112</v>
      </c>
      <c r="AK56">
        <v>9</v>
      </c>
      <c r="AL56">
        <v>14</v>
      </c>
    </row>
    <row r="57" spans="1:38" ht="12.75">
      <c r="A57">
        <v>1999</v>
      </c>
      <c r="E57">
        <v>19</v>
      </c>
      <c r="F57">
        <v>16</v>
      </c>
      <c r="I57">
        <v>39</v>
      </c>
      <c r="J57">
        <v>56</v>
      </c>
      <c r="M57">
        <v>51</v>
      </c>
      <c r="N57">
        <v>75</v>
      </c>
      <c r="R57" s="15">
        <f t="shared" si="4"/>
        <v>1.1875</v>
      </c>
      <c r="S57" s="15">
        <f t="shared" si="5"/>
        <v>1.435897435897436</v>
      </c>
      <c r="T57" s="15">
        <f t="shared" si="6"/>
        <v>1.4705882352941178</v>
      </c>
      <c r="AK57">
        <v>0</v>
      </c>
      <c r="AL57">
        <v>12</v>
      </c>
    </row>
    <row r="58" spans="1:38" ht="12.75">
      <c r="A58">
        <v>2000</v>
      </c>
      <c r="E58">
        <v>28</v>
      </c>
      <c r="F58">
        <v>44</v>
      </c>
      <c r="I58">
        <v>44</v>
      </c>
      <c r="J58">
        <v>85</v>
      </c>
      <c r="M58">
        <v>82</v>
      </c>
      <c r="N58">
        <v>141</v>
      </c>
      <c r="R58" s="15">
        <f t="shared" si="4"/>
        <v>0.6363636363636364</v>
      </c>
      <c r="S58" s="15">
        <f t="shared" si="5"/>
        <v>1.9318181818181819</v>
      </c>
      <c r="T58" s="15">
        <f t="shared" si="6"/>
        <v>1.7195121951219512</v>
      </c>
      <c r="AK58">
        <v>-4</v>
      </c>
      <c r="AL58">
        <v>2</v>
      </c>
    </row>
    <row r="59" spans="4:38" ht="12.75">
      <c r="D59" t="s">
        <v>11</v>
      </c>
      <c r="E59">
        <f>SUM(E46:E58)</f>
        <v>240</v>
      </c>
      <c r="F59">
        <f>SUM(F46:F58)</f>
        <v>247</v>
      </c>
      <c r="H59" t="s">
        <v>11</v>
      </c>
      <c r="I59">
        <f>SUM(I46:I58)</f>
        <v>521</v>
      </c>
      <c r="J59">
        <f>SUM(J46:J58)</f>
        <v>702</v>
      </c>
      <c r="L59" t="s">
        <v>11</v>
      </c>
      <c r="M59">
        <f>SUM(M46:M58)</f>
        <v>2049</v>
      </c>
      <c r="N59">
        <f>SUM(N46:N58)</f>
        <v>2793</v>
      </c>
      <c r="Q59" s="16" t="s">
        <v>80</v>
      </c>
      <c r="R59" s="15">
        <f>E59/F59</f>
        <v>0.97165991902834</v>
      </c>
      <c r="S59" s="15">
        <f>J59/I59</f>
        <v>1.3474088291746642</v>
      </c>
      <c r="T59" s="15">
        <f>N59/M59</f>
        <v>1.363103953147877</v>
      </c>
      <c r="AK59">
        <v>2</v>
      </c>
      <c r="AL59">
        <v>5</v>
      </c>
    </row>
    <row r="60" spans="17:38" ht="12.75">
      <c r="Q60" s="17" t="s">
        <v>78</v>
      </c>
      <c r="R60" s="15">
        <f>AVERAGE(R46:R58)</f>
        <v>1.1805682125817873</v>
      </c>
      <c r="S60" s="15">
        <f>AVERAGE(S46:S58)</f>
        <v>1.4427403810964148</v>
      </c>
      <c r="T60" s="15">
        <f>AVERAGE(T46:T58)</f>
        <v>1.5097087372554496</v>
      </c>
      <c r="AK60">
        <v>0</v>
      </c>
      <c r="AL60">
        <v>10</v>
      </c>
    </row>
    <row r="61" spans="37:38" ht="12.75">
      <c r="AK61">
        <v>1</v>
      </c>
      <c r="AL61">
        <v>12</v>
      </c>
    </row>
    <row r="76" ht="12.75">
      <c r="J76" t="s">
        <v>14</v>
      </c>
    </row>
  </sheetData>
  <printOptions/>
  <pageMargins left="0.31" right="0.36" top="0.33" bottom="0.42" header="0.5" footer="0.25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23</v>
      </c>
    </row>
    <row r="2" spans="2:7" ht="12.75">
      <c r="B2" t="s">
        <v>22</v>
      </c>
      <c r="C2" t="s">
        <v>119</v>
      </c>
      <c r="D2" t="s">
        <v>24</v>
      </c>
      <c r="E2" t="s">
        <v>118</v>
      </c>
      <c r="F2" t="s">
        <v>117</v>
      </c>
      <c r="G2" t="s">
        <v>121</v>
      </c>
    </row>
    <row r="3" spans="1:7" ht="12.75">
      <c r="A3">
        <v>1984</v>
      </c>
      <c r="B3">
        <v>340</v>
      </c>
      <c r="C3">
        <v>2100</v>
      </c>
      <c r="D3">
        <v>530</v>
      </c>
      <c r="E3" s="14">
        <v>8502.024291497975</v>
      </c>
      <c r="F3">
        <v>571</v>
      </c>
      <c r="G3" s="14">
        <f>D3*$G$20</f>
        <v>1220.1438848920864</v>
      </c>
    </row>
    <row r="4" spans="1:7" ht="12.75">
      <c r="A4">
        <v>1985</v>
      </c>
      <c r="B4">
        <v>260</v>
      </c>
      <c r="C4">
        <v>1800</v>
      </c>
      <c r="D4">
        <v>678</v>
      </c>
      <c r="E4" s="14">
        <v>7287.44939271255</v>
      </c>
      <c r="F4">
        <v>833</v>
      </c>
      <c r="G4" s="14">
        <f aca="true" t="shared" si="0" ref="G4:G16">D4*$G$20</f>
        <v>1560.863309352518</v>
      </c>
    </row>
    <row r="5" spans="1:7" ht="12.75">
      <c r="A5">
        <v>1986</v>
      </c>
      <c r="B5">
        <v>150</v>
      </c>
      <c r="C5">
        <v>1250</v>
      </c>
      <c r="D5">
        <v>388</v>
      </c>
      <c r="E5" s="14">
        <v>5060.728744939271</v>
      </c>
      <c r="F5">
        <v>996</v>
      </c>
      <c r="G5" s="14">
        <f t="shared" si="0"/>
        <v>893.2374100719423</v>
      </c>
    </row>
    <row r="6" spans="1:7" ht="12.75">
      <c r="A6">
        <v>1987</v>
      </c>
      <c r="B6">
        <v>95</v>
      </c>
      <c r="C6">
        <v>830</v>
      </c>
      <c r="D6">
        <v>214</v>
      </c>
      <c r="E6" s="14">
        <v>3360.323886639676</v>
      </c>
      <c r="F6">
        <v>849</v>
      </c>
      <c r="G6" s="14">
        <f t="shared" si="0"/>
        <v>492.66187050359713</v>
      </c>
    </row>
    <row r="7" spans="1:7" ht="12.75">
      <c r="A7">
        <v>1988</v>
      </c>
      <c r="B7">
        <v>120</v>
      </c>
      <c r="C7">
        <v>930</v>
      </c>
      <c r="D7">
        <v>318</v>
      </c>
      <c r="E7" s="14">
        <v>3765.1821862348174</v>
      </c>
      <c r="F7">
        <v>741</v>
      </c>
      <c r="G7" s="14">
        <f t="shared" si="0"/>
        <v>732.0863309352518</v>
      </c>
    </row>
    <row r="8" spans="1:7" ht="12.75">
      <c r="A8">
        <v>1989</v>
      </c>
      <c r="B8">
        <v>130</v>
      </c>
      <c r="C8">
        <v>1150</v>
      </c>
      <c r="D8">
        <v>296</v>
      </c>
      <c r="E8" s="14">
        <v>4655.87044534413</v>
      </c>
      <c r="F8">
        <v>512</v>
      </c>
      <c r="G8" s="14">
        <f t="shared" si="0"/>
        <v>681.4388489208633</v>
      </c>
    </row>
    <row r="9" spans="1:7" ht="12.75">
      <c r="A9">
        <v>1990</v>
      </c>
      <c r="B9">
        <v>80</v>
      </c>
      <c r="C9">
        <v>900</v>
      </c>
      <c r="D9">
        <v>60</v>
      </c>
      <c r="E9" s="14">
        <v>3643.724696356275</v>
      </c>
      <c r="F9">
        <v>295</v>
      </c>
      <c r="G9" s="14">
        <f t="shared" si="0"/>
        <v>138.1294964028777</v>
      </c>
    </row>
    <row r="10" spans="1:7" ht="12.75">
      <c r="A10">
        <v>1991</v>
      </c>
      <c r="B10">
        <v>45</v>
      </c>
      <c r="C10">
        <v>600</v>
      </c>
      <c r="D10">
        <v>124</v>
      </c>
      <c r="E10" s="14">
        <v>2429.14979757085</v>
      </c>
      <c r="F10">
        <v>355</v>
      </c>
      <c r="G10" s="14">
        <f t="shared" si="0"/>
        <v>285.46762589928056</v>
      </c>
    </row>
    <row r="11" spans="1:7" ht="12.75">
      <c r="A11">
        <v>1992</v>
      </c>
      <c r="B11">
        <v>55</v>
      </c>
      <c r="C11">
        <v>650</v>
      </c>
      <c r="D11">
        <v>105</v>
      </c>
      <c r="E11" s="14">
        <v>2631.578947368421</v>
      </c>
      <c r="F11">
        <v>244</v>
      </c>
      <c r="G11" s="14">
        <f t="shared" si="0"/>
        <v>241.72661870503595</v>
      </c>
    </row>
    <row r="12" spans="1:7" ht="12.75">
      <c r="A12">
        <v>1993</v>
      </c>
      <c r="B12">
        <v>55</v>
      </c>
      <c r="C12">
        <v>600</v>
      </c>
      <c r="D12">
        <v>79</v>
      </c>
      <c r="E12" s="14">
        <v>2429.14979757085</v>
      </c>
      <c r="F12">
        <v>233</v>
      </c>
      <c r="G12" s="14">
        <f t="shared" si="0"/>
        <v>181.8705035971223</v>
      </c>
    </row>
    <row r="13" spans="1:7" ht="12.75">
      <c r="A13">
        <v>1994</v>
      </c>
      <c r="B13">
        <v>45</v>
      </c>
      <c r="C13">
        <v>520</v>
      </c>
      <c r="D13">
        <v>48</v>
      </c>
      <c r="E13" s="14">
        <v>2105.2631578947367</v>
      </c>
      <c r="F13">
        <v>357</v>
      </c>
      <c r="G13" s="14">
        <f t="shared" si="0"/>
        <v>110.50359712230215</v>
      </c>
    </row>
    <row r="14" spans="1:7" ht="12.75">
      <c r="A14">
        <v>1995</v>
      </c>
      <c r="B14">
        <v>30</v>
      </c>
      <c r="C14">
        <v>320</v>
      </c>
      <c r="D14">
        <v>55</v>
      </c>
      <c r="E14" s="14">
        <v>1295.5465587044534</v>
      </c>
      <c r="F14">
        <v>376</v>
      </c>
      <c r="G14" s="14">
        <f t="shared" si="0"/>
        <v>126.61870503597122</v>
      </c>
    </row>
    <row r="15" spans="1:7" ht="12.75">
      <c r="A15">
        <v>1996</v>
      </c>
      <c r="B15">
        <v>35</v>
      </c>
      <c r="C15">
        <v>400</v>
      </c>
      <c r="D15">
        <v>24</v>
      </c>
      <c r="E15" s="14">
        <v>1619.4331983805666</v>
      </c>
      <c r="F15">
        <v>192</v>
      </c>
      <c r="G15" s="14">
        <f t="shared" si="0"/>
        <v>55.25179856115108</v>
      </c>
    </row>
    <row r="16" spans="1:7" ht="12.75">
      <c r="A16">
        <v>1997</v>
      </c>
      <c r="B16">
        <v>40</v>
      </c>
      <c r="C16">
        <v>430</v>
      </c>
      <c r="D16">
        <v>0</v>
      </c>
      <c r="E16" s="14">
        <v>1740.890688259109</v>
      </c>
      <c r="F16">
        <v>166</v>
      </c>
      <c r="G16" s="14">
        <f t="shared" si="0"/>
        <v>0</v>
      </c>
    </row>
    <row r="17" spans="1:5" ht="12.75">
      <c r="A17">
        <v>1998</v>
      </c>
      <c r="B17">
        <v>35</v>
      </c>
      <c r="C17">
        <v>400</v>
      </c>
      <c r="E17" s="14">
        <v>1619.4331983805666</v>
      </c>
    </row>
    <row r="18" spans="1:6" ht="12.75">
      <c r="A18">
        <v>1999</v>
      </c>
      <c r="D18">
        <v>1</v>
      </c>
      <c r="F18">
        <v>182</v>
      </c>
    </row>
    <row r="19" ht="12.75">
      <c r="A19">
        <v>2000</v>
      </c>
    </row>
    <row r="20" spans="1:8" ht="12.75">
      <c r="A20" t="s">
        <v>120</v>
      </c>
      <c r="D20">
        <f>AVERAGE(D3:D16)</f>
        <v>208.5</v>
      </c>
      <c r="F20">
        <f>AVERAGE(F3:F16)</f>
        <v>480</v>
      </c>
      <c r="G20" s="15">
        <f>F20/D20</f>
        <v>2.302158273381295</v>
      </c>
      <c r="H20" s="25" t="s">
        <v>143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8"/>
  <sheetViews>
    <sheetView workbookViewId="0" topLeftCell="AJ19">
      <selection activeCell="AQ39" sqref="AQ39"/>
    </sheetView>
  </sheetViews>
  <sheetFormatPr defaultColWidth="9.140625" defaultRowHeight="12.75"/>
  <cols>
    <col min="1" max="1" width="6.00390625" style="0" customWidth="1"/>
    <col min="2" max="4" width="6.7109375" style="0" customWidth="1"/>
    <col min="5" max="5" width="7.57421875" style="0" customWidth="1"/>
    <col min="6" max="6" width="6.7109375" style="0" customWidth="1"/>
    <col min="7" max="8" width="6.8515625" style="0" customWidth="1"/>
    <col min="9" max="9" width="7.57421875" style="0" customWidth="1"/>
    <col min="10" max="11" width="6.7109375" style="0" customWidth="1"/>
    <col min="12" max="12" width="6.8515625" style="0" customWidth="1"/>
    <col min="13" max="13" width="7.57421875" style="0" customWidth="1"/>
    <col min="14" max="14" width="7.421875" style="0" customWidth="1"/>
    <col min="15" max="16" width="6.7109375" style="0" customWidth="1"/>
    <col min="17" max="17" width="7.421875" style="0" customWidth="1"/>
    <col min="18" max="20" width="6.7109375" style="0" customWidth="1"/>
    <col min="21" max="21" width="7.57421875" style="0" customWidth="1"/>
    <col min="22" max="23" width="6.7109375" style="0" customWidth="1"/>
    <col min="24" max="24" width="5.7109375" style="0" customWidth="1"/>
    <col min="25" max="25" width="4.7109375" style="0" customWidth="1"/>
    <col min="26" max="26" width="7.28125" style="0" customWidth="1"/>
    <col min="27" max="27" width="4.7109375" style="0" customWidth="1"/>
    <col min="29" max="29" width="4.8515625" style="0" customWidth="1"/>
    <col min="31" max="31" width="5.00390625" style="0" customWidth="1"/>
    <col min="34" max="35" width="9.7109375" style="0" customWidth="1"/>
  </cols>
  <sheetData>
    <row r="1" spans="1:42" ht="12.75">
      <c r="A1" t="s">
        <v>68</v>
      </c>
      <c r="AB1" t="s">
        <v>109</v>
      </c>
      <c r="AC1" t="s">
        <v>112</v>
      </c>
      <c r="AF1" t="s">
        <v>139</v>
      </c>
      <c r="AG1" t="s">
        <v>140</v>
      </c>
      <c r="AK1" t="s">
        <v>110</v>
      </c>
      <c r="AL1" t="s">
        <v>112</v>
      </c>
      <c r="AP1" t="s">
        <v>141</v>
      </c>
    </row>
    <row r="2" spans="27:44" ht="12.75">
      <c r="AA2" t="s">
        <v>27</v>
      </c>
      <c r="AB2" s="12">
        <v>36801</v>
      </c>
      <c r="AD2" s="12">
        <v>36785</v>
      </c>
      <c r="AE2" s="12"/>
      <c r="AF2">
        <v>33</v>
      </c>
      <c r="AG2" s="12" t="s">
        <v>12</v>
      </c>
      <c r="AH2" s="14">
        <v>6</v>
      </c>
      <c r="AI2" s="14"/>
      <c r="AJ2" s="16" t="s">
        <v>27</v>
      </c>
      <c r="AK2" s="12">
        <v>36617</v>
      </c>
      <c r="AM2" s="12">
        <v>36611</v>
      </c>
      <c r="AP2">
        <v>7</v>
      </c>
      <c r="AR2">
        <v>7</v>
      </c>
    </row>
    <row r="3" spans="1:44" ht="12.75">
      <c r="A3" t="s">
        <v>69</v>
      </c>
      <c r="AB3" s="12">
        <v>36813</v>
      </c>
      <c r="AC3" t="s">
        <v>12</v>
      </c>
      <c r="AD3" s="12">
        <v>36789</v>
      </c>
      <c r="AE3" s="12"/>
      <c r="AF3">
        <v>29</v>
      </c>
      <c r="AG3" s="12" t="s">
        <v>12</v>
      </c>
      <c r="AH3" s="14">
        <v>7</v>
      </c>
      <c r="AI3" s="14"/>
      <c r="AK3" s="12">
        <v>36612</v>
      </c>
      <c r="AM3" s="12">
        <v>36612</v>
      </c>
      <c r="AP3">
        <v>7</v>
      </c>
      <c r="AR3">
        <v>7</v>
      </c>
    </row>
    <row r="4" spans="2:44" ht="12.75">
      <c r="B4" t="s">
        <v>27</v>
      </c>
      <c r="F4" t="s">
        <v>28</v>
      </c>
      <c r="J4" t="s">
        <v>29</v>
      </c>
      <c r="N4" t="s">
        <v>33</v>
      </c>
      <c r="R4" t="s">
        <v>30</v>
      </c>
      <c r="AB4" s="12">
        <v>36801</v>
      </c>
      <c r="AD4" s="12">
        <v>36789</v>
      </c>
      <c r="AE4" s="12"/>
      <c r="AF4">
        <v>23</v>
      </c>
      <c r="AG4" s="12"/>
      <c r="AH4" s="14">
        <v>8</v>
      </c>
      <c r="AI4" s="14"/>
      <c r="AK4" s="12">
        <v>36612</v>
      </c>
      <c r="AM4" s="12">
        <v>36612</v>
      </c>
      <c r="AP4">
        <v>15</v>
      </c>
      <c r="AR4">
        <v>10</v>
      </c>
    </row>
    <row r="5" spans="1:44" ht="12.75">
      <c r="A5" t="s">
        <v>1</v>
      </c>
      <c r="B5" s="11">
        <v>0.25</v>
      </c>
      <c r="C5" s="11">
        <v>0.5</v>
      </c>
      <c r="D5" s="11">
        <v>0.75</v>
      </c>
      <c r="E5" s="11" t="s">
        <v>73</v>
      </c>
      <c r="F5" s="11">
        <v>0.25</v>
      </c>
      <c r="G5" s="11">
        <v>0.5</v>
      </c>
      <c r="H5" s="11">
        <v>0.75</v>
      </c>
      <c r="I5" s="11" t="s">
        <v>73</v>
      </c>
      <c r="J5" s="11">
        <v>0.25</v>
      </c>
      <c r="K5" s="11">
        <v>0.5</v>
      </c>
      <c r="L5" s="11">
        <v>0.75</v>
      </c>
      <c r="M5" s="11" t="s">
        <v>73</v>
      </c>
      <c r="N5" s="11">
        <v>0.25</v>
      </c>
      <c r="O5" s="11">
        <v>0.5</v>
      </c>
      <c r="P5" s="11">
        <v>0.75</v>
      </c>
      <c r="Q5" s="11" t="s">
        <v>73</v>
      </c>
      <c r="R5" s="11">
        <v>0.25</v>
      </c>
      <c r="S5" s="11">
        <v>0.5</v>
      </c>
      <c r="T5" s="11">
        <v>0.75</v>
      </c>
      <c r="U5" s="11" t="s">
        <v>73</v>
      </c>
      <c r="V5" s="11"/>
      <c r="W5" s="11"/>
      <c r="X5" s="11"/>
      <c r="Y5" s="11"/>
      <c r="Z5" s="11"/>
      <c r="AA5" s="11"/>
      <c r="AB5" s="12">
        <v>36796</v>
      </c>
      <c r="AD5" s="12">
        <v>36790</v>
      </c>
      <c r="AE5" s="12"/>
      <c r="AF5">
        <v>30</v>
      </c>
      <c r="AG5" s="12" t="s">
        <v>12</v>
      </c>
      <c r="AH5" s="14">
        <v>9</v>
      </c>
      <c r="AI5" s="14"/>
      <c r="AK5" s="12">
        <v>36616</v>
      </c>
      <c r="AM5" s="12">
        <v>36614</v>
      </c>
      <c r="AP5">
        <v>11</v>
      </c>
      <c r="AR5">
        <v>10</v>
      </c>
    </row>
    <row r="6" spans="1:44" ht="12.75">
      <c r="A6">
        <v>1984</v>
      </c>
      <c r="B6" s="12">
        <v>36778</v>
      </c>
      <c r="C6" s="12">
        <v>36801</v>
      </c>
      <c r="D6" s="12">
        <v>36811</v>
      </c>
      <c r="E6" s="14">
        <f>D6-B6</f>
        <v>33</v>
      </c>
      <c r="F6" s="12">
        <v>36778</v>
      </c>
      <c r="G6" s="12">
        <v>36790</v>
      </c>
      <c r="H6" s="12">
        <v>36811</v>
      </c>
      <c r="I6" s="14">
        <f>H6-F6</f>
        <v>33</v>
      </c>
      <c r="J6" s="12">
        <v>36782</v>
      </c>
      <c r="K6" s="12">
        <v>36791</v>
      </c>
      <c r="L6" s="12">
        <v>36803</v>
      </c>
      <c r="M6" s="14">
        <f>L6-J6</f>
        <v>21</v>
      </c>
      <c r="N6" s="12">
        <v>36803</v>
      </c>
      <c r="O6" s="12">
        <v>36818</v>
      </c>
      <c r="P6" s="12">
        <v>36826</v>
      </c>
      <c r="Q6" s="14">
        <f>P6-N6</f>
        <v>23</v>
      </c>
      <c r="AB6" s="12">
        <v>36809</v>
      </c>
      <c r="AC6" t="s">
        <v>12</v>
      </c>
      <c r="AD6" s="12">
        <v>36791</v>
      </c>
      <c r="AE6" s="12"/>
      <c r="AF6">
        <v>31</v>
      </c>
      <c r="AG6" s="12" t="s">
        <v>12</v>
      </c>
      <c r="AH6" s="14">
        <v>11</v>
      </c>
      <c r="AI6" s="14"/>
      <c r="AK6" s="12">
        <v>36619</v>
      </c>
      <c r="AM6" s="12">
        <v>36616</v>
      </c>
      <c r="AP6">
        <v>14</v>
      </c>
      <c r="AR6">
        <v>11</v>
      </c>
    </row>
    <row r="7" spans="1:44" ht="12.75">
      <c r="A7">
        <v>1985</v>
      </c>
      <c r="B7" s="12">
        <v>36792</v>
      </c>
      <c r="C7" s="12">
        <v>36813</v>
      </c>
      <c r="D7" s="12">
        <v>36821</v>
      </c>
      <c r="E7" s="14">
        <f aca="true" t="shared" si="0" ref="E7:E23">D7-B7</f>
        <v>29</v>
      </c>
      <c r="F7" s="12">
        <v>36781</v>
      </c>
      <c r="G7" s="12">
        <v>36802</v>
      </c>
      <c r="H7" s="12">
        <v>36818</v>
      </c>
      <c r="I7" s="14">
        <f aca="true" t="shared" si="1" ref="I7:I23">H7-F7</f>
        <v>37</v>
      </c>
      <c r="J7" s="12">
        <v>36801</v>
      </c>
      <c r="K7" s="12">
        <v>36815</v>
      </c>
      <c r="L7" s="12">
        <v>36821</v>
      </c>
      <c r="M7" s="14">
        <f aca="true" t="shared" si="2" ref="M7:M23">L7-J7</f>
        <v>20</v>
      </c>
      <c r="N7" s="12">
        <v>36817</v>
      </c>
      <c r="O7" s="12">
        <v>36823</v>
      </c>
      <c r="P7" s="12">
        <v>36831</v>
      </c>
      <c r="Q7" s="14">
        <f>P7-N7</f>
        <v>14</v>
      </c>
      <c r="R7" s="12">
        <v>36818</v>
      </c>
      <c r="S7" s="12">
        <v>36823</v>
      </c>
      <c r="T7" s="12">
        <v>36846</v>
      </c>
      <c r="U7" s="14">
        <f>T7-R7</f>
        <v>28</v>
      </c>
      <c r="AB7" s="12">
        <v>36803</v>
      </c>
      <c r="AD7" s="12">
        <v>36791</v>
      </c>
      <c r="AE7" s="12"/>
      <c r="AF7">
        <v>27</v>
      </c>
      <c r="AG7" s="12" t="s">
        <v>12</v>
      </c>
      <c r="AH7" s="14">
        <v>13</v>
      </c>
      <c r="AI7" s="14"/>
      <c r="AK7" s="12">
        <v>36611</v>
      </c>
      <c r="AM7" s="12">
        <v>36616</v>
      </c>
      <c r="AP7">
        <v>12</v>
      </c>
      <c r="AR7">
        <v>11</v>
      </c>
    </row>
    <row r="8" spans="1:44" ht="12.75">
      <c r="A8">
        <v>1986</v>
      </c>
      <c r="B8" s="12">
        <v>36788</v>
      </c>
      <c r="C8" s="12">
        <v>36801</v>
      </c>
      <c r="D8" s="12">
        <v>36811</v>
      </c>
      <c r="E8" s="14">
        <f t="shared" si="0"/>
        <v>23</v>
      </c>
      <c r="F8" s="12">
        <v>36794</v>
      </c>
      <c r="G8" s="12">
        <v>36800</v>
      </c>
      <c r="H8" s="12">
        <v>36808</v>
      </c>
      <c r="I8" s="14">
        <f t="shared" si="1"/>
        <v>14</v>
      </c>
      <c r="J8" s="12">
        <v>36797</v>
      </c>
      <c r="K8" s="12">
        <v>36800</v>
      </c>
      <c r="L8" s="12">
        <v>36806</v>
      </c>
      <c r="M8" s="14">
        <f t="shared" si="2"/>
        <v>9</v>
      </c>
      <c r="N8" s="12">
        <v>36799</v>
      </c>
      <c r="O8" s="12">
        <v>36829</v>
      </c>
      <c r="P8" s="12">
        <v>36838</v>
      </c>
      <c r="Q8" s="14">
        <f aca="true" t="shared" si="3" ref="Q8:Q23">P8-N8</f>
        <v>39</v>
      </c>
      <c r="R8" s="12">
        <v>36794</v>
      </c>
      <c r="S8" s="12">
        <v>36812</v>
      </c>
      <c r="T8" s="12">
        <v>36837</v>
      </c>
      <c r="U8" s="14">
        <f aca="true" t="shared" si="4" ref="U8:U13">T8-R8</f>
        <v>43</v>
      </c>
      <c r="AB8" s="12">
        <v>36796</v>
      </c>
      <c r="AD8" s="12">
        <v>36792</v>
      </c>
      <c r="AE8" s="12"/>
      <c r="AF8">
        <v>21</v>
      </c>
      <c r="AG8" s="12"/>
      <c r="AH8" s="14">
        <v>14</v>
      </c>
      <c r="AI8" s="14"/>
      <c r="AK8" s="12">
        <v>36620</v>
      </c>
      <c r="AM8" s="12">
        <v>36617</v>
      </c>
      <c r="AP8">
        <v>10</v>
      </c>
      <c r="AR8">
        <v>12</v>
      </c>
    </row>
    <row r="9" spans="1:44" ht="12.75">
      <c r="A9">
        <v>1987</v>
      </c>
      <c r="B9" s="12">
        <v>36787</v>
      </c>
      <c r="C9" s="12">
        <v>36796</v>
      </c>
      <c r="D9" s="12">
        <v>36817</v>
      </c>
      <c r="E9" s="14">
        <f t="shared" si="0"/>
        <v>30</v>
      </c>
      <c r="F9" s="12">
        <v>36786</v>
      </c>
      <c r="G9" s="12">
        <v>36794</v>
      </c>
      <c r="H9" s="12">
        <v>36805</v>
      </c>
      <c r="I9" s="14">
        <f t="shared" si="1"/>
        <v>19</v>
      </c>
      <c r="J9" s="12">
        <v>36790</v>
      </c>
      <c r="K9" s="12">
        <v>36796</v>
      </c>
      <c r="L9" s="12">
        <v>36798</v>
      </c>
      <c r="M9" s="14">
        <f t="shared" si="2"/>
        <v>8</v>
      </c>
      <c r="N9" s="12">
        <v>36787</v>
      </c>
      <c r="O9" s="12">
        <v>36794</v>
      </c>
      <c r="P9" s="12">
        <v>36798</v>
      </c>
      <c r="Q9" s="14">
        <f t="shared" si="3"/>
        <v>11</v>
      </c>
      <c r="R9" s="12">
        <v>36776</v>
      </c>
      <c r="S9" s="12">
        <v>36787</v>
      </c>
      <c r="T9" s="12">
        <v>36795</v>
      </c>
      <c r="U9" s="14">
        <f t="shared" si="4"/>
        <v>19</v>
      </c>
      <c r="AB9" s="12">
        <v>36808</v>
      </c>
      <c r="AC9" t="s">
        <v>12</v>
      </c>
      <c r="AD9" s="12">
        <v>36794</v>
      </c>
      <c r="AE9" s="12"/>
      <c r="AF9">
        <v>38</v>
      </c>
      <c r="AG9" s="12" t="s">
        <v>12</v>
      </c>
      <c r="AH9" s="14">
        <v>14</v>
      </c>
      <c r="AI9" s="14"/>
      <c r="AK9" s="12">
        <v>36616</v>
      </c>
      <c r="AM9" s="12">
        <v>36619</v>
      </c>
      <c r="AP9">
        <v>16</v>
      </c>
      <c r="AR9">
        <v>13</v>
      </c>
    </row>
    <row r="10" spans="1:44" ht="12.75">
      <c r="A10">
        <v>1988</v>
      </c>
      <c r="B10" s="12">
        <v>36794</v>
      </c>
      <c r="C10" s="12">
        <v>36809</v>
      </c>
      <c r="D10" s="12">
        <v>36825</v>
      </c>
      <c r="E10" s="14">
        <f t="shared" si="0"/>
        <v>31</v>
      </c>
      <c r="F10" s="12">
        <v>36791</v>
      </c>
      <c r="G10" s="12">
        <v>36801</v>
      </c>
      <c r="H10" s="12">
        <v>36814</v>
      </c>
      <c r="I10" s="14">
        <f t="shared" si="1"/>
        <v>23</v>
      </c>
      <c r="J10" s="12">
        <v>36795</v>
      </c>
      <c r="K10" s="12">
        <v>36803</v>
      </c>
      <c r="L10" s="12">
        <v>36814</v>
      </c>
      <c r="M10" s="14">
        <f t="shared" si="2"/>
        <v>19</v>
      </c>
      <c r="N10" s="12">
        <v>36795</v>
      </c>
      <c r="O10" s="12">
        <v>36821</v>
      </c>
      <c r="P10" s="12">
        <v>36833</v>
      </c>
      <c r="Q10" s="14">
        <f t="shared" si="3"/>
        <v>38</v>
      </c>
      <c r="U10" s="14"/>
      <c r="AB10" s="12">
        <v>36812</v>
      </c>
      <c r="AC10" t="s">
        <v>12</v>
      </c>
      <c r="AD10" s="12">
        <v>36794</v>
      </c>
      <c r="AE10" s="12"/>
      <c r="AF10">
        <v>47</v>
      </c>
      <c r="AG10" s="12" t="s">
        <v>12</v>
      </c>
      <c r="AH10">
        <v>14</v>
      </c>
      <c r="AJ10" s="16" t="s">
        <v>28</v>
      </c>
      <c r="AK10" s="12">
        <v>36659</v>
      </c>
      <c r="AL10" t="s">
        <v>12</v>
      </c>
      <c r="AM10" s="12">
        <v>36620</v>
      </c>
      <c r="AP10">
        <v>17</v>
      </c>
      <c r="AR10">
        <v>13</v>
      </c>
    </row>
    <row r="11" spans="1:44" ht="12.75">
      <c r="A11">
        <v>1989</v>
      </c>
      <c r="B11" s="12">
        <v>36789</v>
      </c>
      <c r="C11" s="12">
        <v>36803</v>
      </c>
      <c r="D11" s="12">
        <v>36816</v>
      </c>
      <c r="E11" s="14">
        <f t="shared" si="0"/>
        <v>27</v>
      </c>
      <c r="F11" s="12">
        <v>36775</v>
      </c>
      <c r="G11" s="12">
        <v>36785</v>
      </c>
      <c r="H11" s="12">
        <v>36802</v>
      </c>
      <c r="I11" s="14">
        <f t="shared" si="1"/>
        <v>27</v>
      </c>
      <c r="J11" s="12">
        <v>36787</v>
      </c>
      <c r="K11" s="12">
        <v>36789</v>
      </c>
      <c r="L11" s="12">
        <v>36804</v>
      </c>
      <c r="M11" s="14">
        <f t="shared" si="2"/>
        <v>17</v>
      </c>
      <c r="N11" s="12">
        <v>36798</v>
      </c>
      <c r="O11" s="12">
        <v>36805</v>
      </c>
      <c r="P11" s="12">
        <v>36816</v>
      </c>
      <c r="Q11" s="14">
        <f t="shared" si="3"/>
        <v>18</v>
      </c>
      <c r="R11" s="12">
        <v>36786</v>
      </c>
      <c r="S11" s="12">
        <v>36803</v>
      </c>
      <c r="T11" s="12">
        <v>36810</v>
      </c>
      <c r="U11" s="14">
        <f t="shared" si="4"/>
        <v>24</v>
      </c>
      <c r="AB11" s="12">
        <v>36799</v>
      </c>
      <c r="AD11" s="12">
        <v>36796</v>
      </c>
      <c r="AE11" s="12"/>
      <c r="AF11">
        <v>35</v>
      </c>
      <c r="AG11" s="12" t="s">
        <v>12</v>
      </c>
      <c r="AH11" s="14">
        <v>17</v>
      </c>
      <c r="AI11" s="14"/>
      <c r="AK11" s="12">
        <v>36663</v>
      </c>
      <c r="AL11" t="s">
        <v>12</v>
      </c>
      <c r="AM11" s="12">
        <v>36621</v>
      </c>
      <c r="AP11">
        <v>13</v>
      </c>
      <c r="AR11">
        <v>14</v>
      </c>
    </row>
    <row r="12" spans="1:44" ht="12.75">
      <c r="A12">
        <v>1990</v>
      </c>
      <c r="B12" s="12">
        <v>36788</v>
      </c>
      <c r="C12" s="12">
        <v>36796</v>
      </c>
      <c r="D12" s="12">
        <v>36809</v>
      </c>
      <c r="E12" s="14">
        <f t="shared" si="0"/>
        <v>21</v>
      </c>
      <c r="F12" s="12">
        <v>36792</v>
      </c>
      <c r="G12" s="12">
        <v>36805</v>
      </c>
      <c r="H12" s="12">
        <v>36819</v>
      </c>
      <c r="I12" s="14">
        <f t="shared" si="1"/>
        <v>27</v>
      </c>
      <c r="J12" s="12">
        <v>36801</v>
      </c>
      <c r="K12" s="12">
        <v>36811</v>
      </c>
      <c r="L12" s="12">
        <v>36815</v>
      </c>
      <c r="M12" s="14">
        <f t="shared" si="2"/>
        <v>14</v>
      </c>
      <c r="N12" s="12">
        <v>36803</v>
      </c>
      <c r="O12" s="12">
        <v>36811</v>
      </c>
      <c r="P12" s="12">
        <v>36816</v>
      </c>
      <c r="Q12" s="14">
        <f t="shared" si="3"/>
        <v>13</v>
      </c>
      <c r="U12" s="14"/>
      <c r="AB12" s="12">
        <v>36799</v>
      </c>
      <c r="AD12" s="12">
        <v>36796</v>
      </c>
      <c r="AE12" s="12"/>
      <c r="AF12">
        <v>30</v>
      </c>
      <c r="AG12" s="12" t="s">
        <v>12</v>
      </c>
      <c r="AH12" s="14">
        <v>17</v>
      </c>
      <c r="AI12" s="14"/>
      <c r="AK12" s="12">
        <v>36654</v>
      </c>
      <c r="AL12" t="s">
        <v>12</v>
      </c>
      <c r="AM12" s="12">
        <v>36625</v>
      </c>
      <c r="AP12">
        <v>29</v>
      </c>
      <c r="AQ12" t="s">
        <v>12</v>
      </c>
      <c r="AR12">
        <v>14</v>
      </c>
    </row>
    <row r="13" spans="1:44" ht="12.75">
      <c r="A13">
        <v>1991</v>
      </c>
      <c r="B13" s="12">
        <v>36780</v>
      </c>
      <c r="C13" s="12">
        <v>36808</v>
      </c>
      <c r="D13" s="12">
        <v>36818</v>
      </c>
      <c r="E13" s="14">
        <f t="shared" si="0"/>
        <v>38</v>
      </c>
      <c r="F13" s="12">
        <v>36783</v>
      </c>
      <c r="G13" s="12">
        <v>36808</v>
      </c>
      <c r="H13" s="12">
        <v>36815</v>
      </c>
      <c r="I13" s="14">
        <f t="shared" si="1"/>
        <v>32</v>
      </c>
      <c r="J13" s="12">
        <v>36793</v>
      </c>
      <c r="K13" s="12">
        <v>36808</v>
      </c>
      <c r="L13" s="12">
        <v>36813</v>
      </c>
      <c r="M13" s="14">
        <f t="shared" si="2"/>
        <v>20</v>
      </c>
      <c r="N13" s="12">
        <v>36793</v>
      </c>
      <c r="O13" s="12">
        <v>36813</v>
      </c>
      <c r="P13" s="12">
        <v>36828</v>
      </c>
      <c r="Q13" s="14">
        <f t="shared" si="3"/>
        <v>35</v>
      </c>
      <c r="R13" s="12">
        <v>36793</v>
      </c>
      <c r="S13" s="12">
        <v>36813</v>
      </c>
      <c r="T13" s="12">
        <v>36828</v>
      </c>
      <c r="U13" s="14">
        <f t="shared" si="4"/>
        <v>35</v>
      </c>
      <c r="AB13" s="12">
        <v>36791</v>
      </c>
      <c r="AD13" s="12">
        <v>36796</v>
      </c>
      <c r="AE13" s="12"/>
      <c r="AF13">
        <v>36</v>
      </c>
      <c r="AG13" s="12" t="s">
        <v>12</v>
      </c>
      <c r="AH13" s="14">
        <v>18</v>
      </c>
      <c r="AI13" s="14"/>
      <c r="AK13" s="12">
        <v>36639</v>
      </c>
      <c r="AM13" s="12">
        <v>36628</v>
      </c>
      <c r="AP13">
        <v>16</v>
      </c>
      <c r="AR13">
        <v>14</v>
      </c>
    </row>
    <row r="14" spans="1:44" ht="12.75">
      <c r="A14">
        <v>1992</v>
      </c>
      <c r="B14" s="12">
        <v>36777</v>
      </c>
      <c r="C14" s="12">
        <v>36812</v>
      </c>
      <c r="D14" s="12">
        <v>36824</v>
      </c>
      <c r="E14" s="14">
        <f t="shared" si="0"/>
        <v>47</v>
      </c>
      <c r="F14" s="12">
        <v>36786</v>
      </c>
      <c r="G14" s="12">
        <v>36807</v>
      </c>
      <c r="H14" s="12">
        <v>36821</v>
      </c>
      <c r="I14" s="14">
        <f t="shared" si="1"/>
        <v>35</v>
      </c>
      <c r="J14" s="12">
        <v>36789</v>
      </c>
      <c r="K14" s="12">
        <v>36813</v>
      </c>
      <c r="L14" s="12">
        <v>36825</v>
      </c>
      <c r="M14" s="14">
        <f t="shared" si="2"/>
        <v>36</v>
      </c>
      <c r="N14" s="12">
        <v>36813</v>
      </c>
      <c r="O14" s="12">
        <v>36826</v>
      </c>
      <c r="P14" s="12">
        <v>36833</v>
      </c>
      <c r="Q14" s="14">
        <f t="shared" si="3"/>
        <v>20</v>
      </c>
      <c r="AB14" s="12">
        <v>36801</v>
      </c>
      <c r="AD14" s="12">
        <v>36796</v>
      </c>
      <c r="AE14" s="12"/>
      <c r="AF14">
        <v>38</v>
      </c>
      <c r="AG14" s="12" t="s">
        <v>12</v>
      </c>
      <c r="AH14" s="14">
        <v>19</v>
      </c>
      <c r="AI14" s="14"/>
      <c r="AK14" s="12">
        <v>36647</v>
      </c>
      <c r="AL14" t="s">
        <v>12</v>
      </c>
      <c r="AM14" s="12">
        <v>36633</v>
      </c>
      <c r="AP14">
        <v>20</v>
      </c>
      <c r="AQ14" t="s">
        <v>12</v>
      </c>
      <c r="AR14">
        <v>15</v>
      </c>
    </row>
    <row r="15" spans="1:44" ht="12.75">
      <c r="A15">
        <v>1993</v>
      </c>
      <c r="B15" s="12">
        <v>36784</v>
      </c>
      <c r="C15" s="12">
        <v>36799</v>
      </c>
      <c r="D15" s="12">
        <v>36819</v>
      </c>
      <c r="E15" s="14">
        <f t="shared" si="0"/>
        <v>35</v>
      </c>
      <c r="F15" s="12">
        <v>36790</v>
      </c>
      <c r="G15" s="12">
        <v>36804</v>
      </c>
      <c r="H15" s="12">
        <v>36818</v>
      </c>
      <c r="I15" s="14">
        <f t="shared" si="1"/>
        <v>28</v>
      </c>
      <c r="J15" s="12">
        <v>36804</v>
      </c>
      <c r="K15" s="12">
        <v>36814</v>
      </c>
      <c r="L15" s="12">
        <v>36823</v>
      </c>
      <c r="M15" s="14">
        <f t="shared" si="2"/>
        <v>19</v>
      </c>
      <c r="N15" s="12">
        <v>36792</v>
      </c>
      <c r="O15" s="12">
        <v>36818</v>
      </c>
      <c r="P15" s="12">
        <v>36826</v>
      </c>
      <c r="Q15" s="14">
        <f t="shared" si="3"/>
        <v>34</v>
      </c>
      <c r="AB15" s="12">
        <v>36789</v>
      </c>
      <c r="AD15" s="12">
        <v>36797</v>
      </c>
      <c r="AE15" s="12"/>
      <c r="AF15" s="14">
        <v>40</v>
      </c>
      <c r="AG15" s="12" t="s">
        <v>12</v>
      </c>
      <c r="AH15" s="14">
        <v>19</v>
      </c>
      <c r="AI15" s="14"/>
      <c r="AK15" s="12">
        <v>36643</v>
      </c>
      <c r="AL15" t="s">
        <v>12</v>
      </c>
      <c r="AM15" s="12">
        <v>36633</v>
      </c>
      <c r="AP15">
        <v>18</v>
      </c>
      <c r="AR15">
        <v>15</v>
      </c>
    </row>
    <row r="16" spans="1:44" ht="12.75">
      <c r="A16">
        <v>1994</v>
      </c>
      <c r="B16" s="12">
        <v>36788</v>
      </c>
      <c r="C16" s="12">
        <v>36799</v>
      </c>
      <c r="D16" s="12">
        <v>36818</v>
      </c>
      <c r="E16" s="14">
        <f t="shared" si="0"/>
        <v>30</v>
      </c>
      <c r="F16" s="12">
        <v>36785</v>
      </c>
      <c r="G16" s="12">
        <v>36797</v>
      </c>
      <c r="H16" s="12">
        <v>36806</v>
      </c>
      <c r="I16" s="14">
        <f t="shared" si="1"/>
        <v>21</v>
      </c>
      <c r="J16" s="12">
        <v>36800</v>
      </c>
      <c r="K16" s="12">
        <v>36801</v>
      </c>
      <c r="L16" s="12">
        <v>36806</v>
      </c>
      <c r="M16" s="14">
        <f t="shared" si="2"/>
        <v>6</v>
      </c>
      <c r="N16" s="12">
        <v>36797</v>
      </c>
      <c r="O16" s="12">
        <v>36808</v>
      </c>
      <c r="P16" s="12">
        <v>36831</v>
      </c>
      <c r="Q16" s="14">
        <f t="shared" si="3"/>
        <v>34</v>
      </c>
      <c r="AA16" t="s">
        <v>28</v>
      </c>
      <c r="AB16" s="12">
        <v>36790</v>
      </c>
      <c r="AD16" s="12">
        <v>36798</v>
      </c>
      <c r="AE16" s="12"/>
      <c r="AF16" s="14">
        <v>33</v>
      </c>
      <c r="AG16" s="12" t="s">
        <v>12</v>
      </c>
      <c r="AH16" s="14">
        <v>19</v>
      </c>
      <c r="AI16" s="14"/>
      <c r="AK16" s="12">
        <v>36654</v>
      </c>
      <c r="AL16" t="s">
        <v>12</v>
      </c>
      <c r="AM16" s="12">
        <v>36634</v>
      </c>
      <c r="AP16">
        <v>18</v>
      </c>
      <c r="AR16">
        <v>16</v>
      </c>
    </row>
    <row r="17" spans="1:44" ht="12.75">
      <c r="A17">
        <v>1995</v>
      </c>
      <c r="B17" s="12">
        <v>36781</v>
      </c>
      <c r="C17" s="12">
        <v>36791</v>
      </c>
      <c r="D17" s="12">
        <v>36817</v>
      </c>
      <c r="E17" s="14">
        <f t="shared" si="0"/>
        <v>36</v>
      </c>
      <c r="F17" s="12">
        <v>36790</v>
      </c>
      <c r="G17" s="12">
        <v>36807</v>
      </c>
      <c r="H17" s="12">
        <v>36819</v>
      </c>
      <c r="I17" s="14">
        <f t="shared" si="1"/>
        <v>29</v>
      </c>
      <c r="J17" s="12">
        <v>36811</v>
      </c>
      <c r="K17" s="12">
        <v>36813</v>
      </c>
      <c r="L17" s="12">
        <v>36818</v>
      </c>
      <c r="M17" s="14">
        <f t="shared" si="2"/>
        <v>7</v>
      </c>
      <c r="N17" s="12">
        <v>36803</v>
      </c>
      <c r="O17" s="12">
        <v>36813</v>
      </c>
      <c r="P17" s="12">
        <v>36820</v>
      </c>
      <c r="Q17" s="14">
        <f t="shared" si="3"/>
        <v>17</v>
      </c>
      <c r="AB17" s="12">
        <v>36802</v>
      </c>
      <c r="AD17" s="12">
        <v>36799</v>
      </c>
      <c r="AE17" s="12"/>
      <c r="AF17" s="14">
        <v>37</v>
      </c>
      <c r="AG17" s="12" t="s">
        <v>12</v>
      </c>
      <c r="AH17">
        <v>20</v>
      </c>
      <c r="AK17" s="12">
        <v>36655</v>
      </c>
      <c r="AL17" t="s">
        <v>12</v>
      </c>
      <c r="AM17" s="12">
        <v>36634</v>
      </c>
      <c r="AP17">
        <v>11</v>
      </c>
      <c r="AR17">
        <v>16</v>
      </c>
    </row>
    <row r="18" spans="1:44" ht="12.75">
      <c r="A18">
        <v>1996</v>
      </c>
      <c r="B18" s="12">
        <v>36782</v>
      </c>
      <c r="C18" s="12">
        <v>36801</v>
      </c>
      <c r="D18" s="12">
        <v>36820</v>
      </c>
      <c r="E18" s="14">
        <f t="shared" si="0"/>
        <v>38</v>
      </c>
      <c r="F18" s="12">
        <v>36782</v>
      </c>
      <c r="G18" s="12">
        <v>36792</v>
      </c>
      <c r="H18" s="12">
        <v>36805</v>
      </c>
      <c r="I18" s="14">
        <f t="shared" si="1"/>
        <v>23</v>
      </c>
      <c r="J18" s="12">
        <v>36792</v>
      </c>
      <c r="K18" s="12">
        <v>36796</v>
      </c>
      <c r="L18" s="12">
        <v>36818</v>
      </c>
      <c r="M18" s="14">
        <f t="shared" si="2"/>
        <v>26</v>
      </c>
      <c r="N18" s="12">
        <v>36799</v>
      </c>
      <c r="O18" s="12">
        <v>36815</v>
      </c>
      <c r="P18" s="12">
        <v>36824</v>
      </c>
      <c r="Q18" s="14">
        <f t="shared" si="3"/>
        <v>25</v>
      </c>
      <c r="AB18" s="12">
        <v>36800</v>
      </c>
      <c r="AD18" s="12">
        <v>36799</v>
      </c>
      <c r="AE18" s="12"/>
      <c r="AF18" s="14">
        <v>14</v>
      </c>
      <c r="AG18" s="12"/>
      <c r="AH18" s="14">
        <v>20</v>
      </c>
      <c r="AI18" s="14"/>
      <c r="AK18" s="12">
        <v>36647</v>
      </c>
      <c r="AL18" t="s">
        <v>12</v>
      </c>
      <c r="AM18" s="12">
        <v>36636</v>
      </c>
      <c r="AP18">
        <v>19</v>
      </c>
      <c r="AQ18" t="s">
        <v>12</v>
      </c>
      <c r="AR18">
        <v>17</v>
      </c>
    </row>
    <row r="19" spans="1:44" ht="12.75">
      <c r="A19">
        <v>1997</v>
      </c>
      <c r="E19" s="14"/>
      <c r="I19" s="14"/>
      <c r="M19" s="14"/>
      <c r="Q19" s="14"/>
      <c r="AB19" s="12">
        <v>36794</v>
      </c>
      <c r="AD19" s="12">
        <v>36799</v>
      </c>
      <c r="AE19" s="12"/>
      <c r="AF19" s="14">
        <v>19</v>
      </c>
      <c r="AG19" s="12"/>
      <c r="AH19" s="14">
        <v>20</v>
      </c>
      <c r="AI19" s="14"/>
      <c r="AK19" s="12">
        <v>36641</v>
      </c>
      <c r="AL19" t="s">
        <v>12</v>
      </c>
      <c r="AM19" s="12">
        <v>36639</v>
      </c>
      <c r="AP19">
        <v>23</v>
      </c>
      <c r="AQ19" t="s">
        <v>12</v>
      </c>
      <c r="AR19">
        <v>18</v>
      </c>
    </row>
    <row r="20" spans="1:45" ht="12.75">
      <c r="A20">
        <v>1998</v>
      </c>
      <c r="E20" s="14"/>
      <c r="I20" s="14"/>
      <c r="M20" s="14"/>
      <c r="Q20" s="14"/>
      <c r="AB20" s="12">
        <v>36801</v>
      </c>
      <c r="AD20" s="12">
        <v>36800</v>
      </c>
      <c r="AE20" s="12"/>
      <c r="AF20" s="14">
        <v>23</v>
      </c>
      <c r="AG20" s="12"/>
      <c r="AH20">
        <v>21</v>
      </c>
      <c r="AK20" s="12">
        <v>36654</v>
      </c>
      <c r="AL20" t="s">
        <v>12</v>
      </c>
      <c r="AM20" s="12">
        <v>36640</v>
      </c>
      <c r="AN20" t="s">
        <v>113</v>
      </c>
      <c r="AP20">
        <v>14</v>
      </c>
      <c r="AR20">
        <v>18</v>
      </c>
      <c r="AS20" t="s">
        <v>111</v>
      </c>
    </row>
    <row r="21" spans="1:45" ht="12.75">
      <c r="A21">
        <v>1999</v>
      </c>
      <c r="B21" s="12">
        <v>36776</v>
      </c>
      <c r="C21" s="12">
        <v>36789</v>
      </c>
      <c r="D21" s="12">
        <v>36816</v>
      </c>
      <c r="E21" s="14">
        <f t="shared" si="0"/>
        <v>40</v>
      </c>
      <c r="F21" s="12">
        <v>36784</v>
      </c>
      <c r="G21" s="12">
        <v>36799</v>
      </c>
      <c r="H21" s="12">
        <v>36812</v>
      </c>
      <c r="I21" s="14">
        <f t="shared" si="1"/>
        <v>28</v>
      </c>
      <c r="J21" s="12">
        <v>36784</v>
      </c>
      <c r="K21" s="12">
        <v>36798</v>
      </c>
      <c r="L21" s="12">
        <v>36807</v>
      </c>
      <c r="M21" s="14">
        <f t="shared" si="2"/>
        <v>23</v>
      </c>
      <c r="Q21" s="14"/>
      <c r="AB21" s="12">
        <v>36785</v>
      </c>
      <c r="AD21" s="12">
        <v>36800</v>
      </c>
      <c r="AE21" s="12"/>
      <c r="AF21" s="14">
        <v>27</v>
      </c>
      <c r="AG21" s="12" t="s">
        <v>12</v>
      </c>
      <c r="AH21" s="14">
        <v>21</v>
      </c>
      <c r="AI21" s="14"/>
      <c r="AK21" s="12">
        <v>36643</v>
      </c>
      <c r="AL21" t="s">
        <v>12</v>
      </c>
      <c r="AM21" s="12">
        <v>36641</v>
      </c>
      <c r="AP21">
        <v>30</v>
      </c>
      <c r="AQ21" t="s">
        <v>12</v>
      </c>
      <c r="AR21">
        <v>18</v>
      </c>
      <c r="AS21" t="s">
        <v>111</v>
      </c>
    </row>
    <row r="22" spans="5:44" ht="12.75">
      <c r="E22" s="14"/>
      <c r="I22" s="14"/>
      <c r="M22" s="14"/>
      <c r="Q22" s="14"/>
      <c r="AB22" s="12">
        <v>36805</v>
      </c>
      <c r="AC22" t="s">
        <v>12</v>
      </c>
      <c r="AD22" s="12">
        <v>36801</v>
      </c>
      <c r="AE22" s="12"/>
      <c r="AF22" s="14">
        <v>27</v>
      </c>
      <c r="AG22" s="12" t="s">
        <v>12</v>
      </c>
      <c r="AH22" s="14">
        <v>21</v>
      </c>
      <c r="AI22" s="14"/>
      <c r="AK22" s="12">
        <v>36649</v>
      </c>
      <c r="AL22" t="s">
        <v>12</v>
      </c>
      <c r="AM22" s="12">
        <v>36641</v>
      </c>
      <c r="AP22">
        <v>31</v>
      </c>
      <c r="AQ22" t="s">
        <v>12</v>
      </c>
      <c r="AR22">
        <v>19</v>
      </c>
    </row>
    <row r="23" spans="1:44" ht="12.75">
      <c r="A23" t="s">
        <v>71</v>
      </c>
      <c r="B23" s="12">
        <f>AVERAGE(B6:B21)</f>
        <v>36784.57142857143</v>
      </c>
      <c r="C23" s="12">
        <f aca="true" t="shared" si="5" ref="C23:L23">AVERAGE(C6:C21)</f>
        <v>36801.28571428572</v>
      </c>
      <c r="D23" s="12">
        <f t="shared" si="5"/>
        <v>36817.28571428572</v>
      </c>
      <c r="E23" s="14">
        <f t="shared" si="0"/>
        <v>32.71428571428987</v>
      </c>
      <c r="F23" s="12">
        <f t="shared" si="5"/>
        <v>36785.5</v>
      </c>
      <c r="G23" s="12">
        <f t="shared" si="5"/>
        <v>36799.357142857145</v>
      </c>
      <c r="H23" s="12">
        <f t="shared" si="5"/>
        <v>36812.357142857145</v>
      </c>
      <c r="I23" s="14">
        <f t="shared" si="1"/>
        <v>26.857142857144936</v>
      </c>
      <c r="J23" s="12">
        <f t="shared" si="5"/>
        <v>36794.71428571428</v>
      </c>
      <c r="K23" s="12">
        <f t="shared" si="5"/>
        <v>36803.42857142857</v>
      </c>
      <c r="L23" s="12">
        <f t="shared" si="5"/>
        <v>36812.21428571428</v>
      </c>
      <c r="M23" s="14">
        <f t="shared" si="2"/>
        <v>17.5</v>
      </c>
      <c r="N23" s="12">
        <f>AVERAGE(N6:N21)</f>
        <v>36799.92307692308</v>
      </c>
      <c r="O23" s="12">
        <f>AVERAGE(O6:O21)</f>
        <v>36814.92307692308</v>
      </c>
      <c r="P23" s="12">
        <f>AVERAGE(P6:P21)</f>
        <v>36824.61538461538</v>
      </c>
      <c r="Q23" s="14">
        <f t="shared" si="3"/>
        <v>24.692307692304894</v>
      </c>
      <c r="R23" s="12">
        <f>AVERAGE(R6:R21)</f>
        <v>36793.4</v>
      </c>
      <c r="S23" s="12">
        <f>AVERAGE(S6:S21)</f>
        <v>36807.6</v>
      </c>
      <c r="T23" s="12">
        <f>AVERAGE(T6:T21)</f>
        <v>36823.2</v>
      </c>
      <c r="U23" s="14">
        <f>T23-R23</f>
        <v>29.799999999995634</v>
      </c>
      <c r="AB23" s="12">
        <v>36808</v>
      </c>
      <c r="AC23" t="s">
        <v>12</v>
      </c>
      <c r="AD23" s="12">
        <v>36801</v>
      </c>
      <c r="AE23" s="12"/>
      <c r="AF23" s="14">
        <v>32</v>
      </c>
      <c r="AG23" s="12" t="s">
        <v>12</v>
      </c>
      <c r="AH23">
        <v>23</v>
      </c>
      <c r="AK23" s="12">
        <v>36641</v>
      </c>
      <c r="AL23" t="s">
        <v>12</v>
      </c>
      <c r="AM23" s="12">
        <v>36642</v>
      </c>
      <c r="AP23">
        <v>31</v>
      </c>
      <c r="AQ23" t="s">
        <v>12</v>
      </c>
      <c r="AR23">
        <v>20</v>
      </c>
    </row>
    <row r="24" spans="1:44" ht="12.75">
      <c r="A24" t="s">
        <v>70</v>
      </c>
      <c r="B24">
        <f>COUNT(B6:B21)</f>
        <v>14</v>
      </c>
      <c r="C24">
        <f aca="true" t="shared" si="6" ref="C24:L24">COUNT(C6:C21)</f>
        <v>14</v>
      </c>
      <c r="D24">
        <f t="shared" si="6"/>
        <v>14</v>
      </c>
      <c r="F24">
        <f t="shared" si="6"/>
        <v>14</v>
      </c>
      <c r="G24">
        <f t="shared" si="6"/>
        <v>14</v>
      </c>
      <c r="H24">
        <f t="shared" si="6"/>
        <v>14</v>
      </c>
      <c r="J24">
        <f t="shared" si="6"/>
        <v>14</v>
      </c>
      <c r="K24">
        <f t="shared" si="6"/>
        <v>14</v>
      </c>
      <c r="L24">
        <f t="shared" si="6"/>
        <v>14</v>
      </c>
      <c r="N24">
        <f>COUNT(N6:N21)</f>
        <v>13</v>
      </c>
      <c r="O24">
        <f>COUNT(O6:O21)</f>
        <v>13</v>
      </c>
      <c r="P24">
        <f>COUNT(P6:P21)</f>
        <v>13</v>
      </c>
      <c r="R24">
        <f>COUNT(R6:R21)</f>
        <v>5</v>
      </c>
      <c r="S24">
        <f>COUNT(S6:S21)</f>
        <v>5</v>
      </c>
      <c r="T24">
        <f>COUNT(T6:T21)</f>
        <v>5</v>
      </c>
      <c r="AB24" s="12">
        <v>36807</v>
      </c>
      <c r="AC24" t="s">
        <v>12</v>
      </c>
      <c r="AD24" s="12">
        <v>36801</v>
      </c>
      <c r="AE24" s="12"/>
      <c r="AF24" s="14">
        <v>35</v>
      </c>
      <c r="AG24" s="12" t="s">
        <v>12</v>
      </c>
      <c r="AH24" s="14">
        <v>23</v>
      </c>
      <c r="AI24" s="14"/>
      <c r="AJ24" s="16" t="s">
        <v>29</v>
      </c>
      <c r="AK24" s="12">
        <v>36647</v>
      </c>
      <c r="AL24" t="s">
        <v>12</v>
      </c>
      <c r="AM24" s="12">
        <v>36643</v>
      </c>
      <c r="AP24">
        <v>30</v>
      </c>
      <c r="AQ24" t="s">
        <v>12</v>
      </c>
      <c r="AR24">
        <v>20</v>
      </c>
    </row>
    <row r="25" spans="28:44" ht="12.75">
      <c r="AB25" s="12">
        <v>36804</v>
      </c>
      <c r="AC25" t="s">
        <v>12</v>
      </c>
      <c r="AD25" s="12">
        <v>36801</v>
      </c>
      <c r="AE25" s="12"/>
      <c r="AF25" s="14">
        <v>28</v>
      </c>
      <c r="AG25" s="12" t="s">
        <v>12</v>
      </c>
      <c r="AH25" s="14">
        <v>23</v>
      </c>
      <c r="AI25" s="14"/>
      <c r="AK25" s="12">
        <v>36644</v>
      </c>
      <c r="AL25" t="s">
        <v>12</v>
      </c>
      <c r="AM25" s="12">
        <v>36643</v>
      </c>
      <c r="AP25">
        <v>13</v>
      </c>
      <c r="AR25">
        <v>21</v>
      </c>
    </row>
    <row r="26" spans="18:44" ht="12.75">
      <c r="R26" t="s">
        <v>115</v>
      </c>
      <c r="AB26" s="12">
        <v>36797</v>
      </c>
      <c r="AD26" s="12">
        <v>36801</v>
      </c>
      <c r="AE26" s="12"/>
      <c r="AF26" s="14">
        <v>21</v>
      </c>
      <c r="AG26" s="12"/>
      <c r="AH26" s="14">
        <v>23</v>
      </c>
      <c r="AI26" s="14"/>
      <c r="AK26" s="12">
        <v>36643</v>
      </c>
      <c r="AL26" t="s">
        <v>12</v>
      </c>
      <c r="AM26" s="12">
        <v>36643</v>
      </c>
      <c r="AP26">
        <v>20</v>
      </c>
      <c r="AQ26" t="s">
        <v>12</v>
      </c>
      <c r="AR26">
        <v>21</v>
      </c>
    </row>
    <row r="27" spans="1:44" ht="12.75">
      <c r="A27" t="s">
        <v>72</v>
      </c>
      <c r="E27" t="s">
        <v>135</v>
      </c>
      <c r="R27" s="19" t="s">
        <v>102</v>
      </c>
      <c r="AB27" s="12">
        <v>36807</v>
      </c>
      <c r="AC27" t="s">
        <v>12</v>
      </c>
      <c r="AD27" s="12">
        <v>36802</v>
      </c>
      <c r="AE27" s="12"/>
      <c r="AF27" s="14">
        <v>29</v>
      </c>
      <c r="AG27" s="12" t="s">
        <v>12</v>
      </c>
      <c r="AH27" s="14">
        <v>23</v>
      </c>
      <c r="AI27" s="14"/>
      <c r="AK27" s="12">
        <v>36640</v>
      </c>
      <c r="AM27" s="12">
        <v>36644</v>
      </c>
      <c r="AP27">
        <v>10</v>
      </c>
      <c r="AR27">
        <v>21</v>
      </c>
    </row>
    <row r="28" spans="2:44" ht="12.75">
      <c r="B28" t="s">
        <v>27</v>
      </c>
      <c r="F28" t="s">
        <v>28</v>
      </c>
      <c r="J28" t="s">
        <v>29</v>
      </c>
      <c r="R28" s="19" t="s">
        <v>103</v>
      </c>
      <c r="T28" s="19" t="s">
        <v>104</v>
      </c>
      <c r="AB28" s="12">
        <v>36792</v>
      </c>
      <c r="AD28" s="12">
        <v>36803</v>
      </c>
      <c r="AE28" s="12"/>
      <c r="AF28" s="14">
        <v>23</v>
      </c>
      <c r="AG28" s="12"/>
      <c r="AH28" s="14">
        <v>25</v>
      </c>
      <c r="AI28" s="14"/>
      <c r="AK28" s="12">
        <v>36636</v>
      </c>
      <c r="AM28" s="12">
        <v>36647</v>
      </c>
      <c r="AP28">
        <v>25</v>
      </c>
      <c r="AQ28" t="s">
        <v>12</v>
      </c>
      <c r="AR28">
        <v>21</v>
      </c>
    </row>
    <row r="29" spans="1:44" ht="12.75">
      <c r="A29" t="s">
        <v>1</v>
      </c>
      <c r="B29" s="11">
        <v>0.25</v>
      </c>
      <c r="C29" s="11">
        <v>0.5</v>
      </c>
      <c r="D29" s="11">
        <v>0.75</v>
      </c>
      <c r="E29" s="11" t="s">
        <v>73</v>
      </c>
      <c r="F29" s="11">
        <v>0.25</v>
      </c>
      <c r="G29" s="11">
        <v>0.5</v>
      </c>
      <c r="H29" s="11">
        <v>0.75</v>
      </c>
      <c r="I29" s="11" t="s">
        <v>73</v>
      </c>
      <c r="J29" s="11">
        <v>0.25</v>
      </c>
      <c r="K29" s="11">
        <v>0.5</v>
      </c>
      <c r="L29" s="11">
        <v>0.75</v>
      </c>
      <c r="M29" s="11" t="s">
        <v>73</v>
      </c>
      <c r="T29" s="23" t="s">
        <v>27</v>
      </c>
      <c r="U29" s="23" t="s">
        <v>28</v>
      </c>
      <c r="V29" s="23" t="s">
        <v>29</v>
      </c>
      <c r="W29" s="24" t="s">
        <v>33</v>
      </c>
      <c r="X29" s="24" t="s">
        <v>107</v>
      </c>
      <c r="AB29" s="12">
        <v>36799</v>
      </c>
      <c r="AD29" s="12">
        <v>36803</v>
      </c>
      <c r="AE29" s="12" t="s">
        <v>111</v>
      </c>
      <c r="AF29" s="14">
        <v>28</v>
      </c>
      <c r="AG29" s="12" t="s">
        <v>12</v>
      </c>
      <c r="AH29" s="14">
        <v>26</v>
      </c>
      <c r="AI29" s="14" t="s">
        <v>111</v>
      </c>
      <c r="AK29" s="12">
        <v>36633</v>
      </c>
      <c r="AM29" s="12">
        <v>36647</v>
      </c>
      <c r="AP29">
        <v>25</v>
      </c>
      <c r="AQ29" t="s">
        <v>12</v>
      </c>
      <c r="AR29">
        <v>21</v>
      </c>
    </row>
    <row r="30" spans="1:44" ht="12.75">
      <c r="A30">
        <v>1984</v>
      </c>
      <c r="B30" s="12"/>
      <c r="C30" s="12"/>
      <c r="D30" s="12"/>
      <c r="E30" s="12"/>
      <c r="J30" s="12">
        <v>36629</v>
      </c>
      <c r="K30" s="12">
        <v>36647</v>
      </c>
      <c r="L30" s="12">
        <v>36659</v>
      </c>
      <c r="M30" s="14">
        <f aca="true" t="shared" si="7" ref="M30:M43">L30-J30</f>
        <v>30</v>
      </c>
      <c r="S30" s="19" t="s">
        <v>105</v>
      </c>
      <c r="T30" s="21">
        <v>4</v>
      </c>
      <c r="U30" s="21">
        <v>5</v>
      </c>
      <c r="V30" s="21">
        <v>6</v>
      </c>
      <c r="W30">
        <v>12</v>
      </c>
      <c r="X30">
        <f>SUM(T30:W30)</f>
        <v>27</v>
      </c>
      <c r="AA30" t="s">
        <v>29</v>
      </c>
      <c r="AB30" s="12">
        <v>36791</v>
      </c>
      <c r="AD30" s="12">
        <v>36804</v>
      </c>
      <c r="AE30" s="12"/>
      <c r="AF30" s="14">
        <v>21</v>
      </c>
      <c r="AG30" s="12"/>
      <c r="AH30">
        <v>27</v>
      </c>
      <c r="AK30" s="12">
        <v>36621</v>
      </c>
      <c r="AM30" s="12">
        <v>36647</v>
      </c>
      <c r="AP30">
        <v>27</v>
      </c>
      <c r="AQ30" t="s">
        <v>12</v>
      </c>
      <c r="AR30">
        <v>23</v>
      </c>
    </row>
    <row r="31" spans="1:44" ht="12.75">
      <c r="A31">
        <v>1985</v>
      </c>
      <c r="J31" s="12">
        <v>36640</v>
      </c>
      <c r="K31" s="12">
        <v>36644</v>
      </c>
      <c r="L31" s="12">
        <v>36653</v>
      </c>
      <c r="M31" s="14">
        <f t="shared" si="7"/>
        <v>13</v>
      </c>
      <c r="S31" s="20" t="s">
        <v>106</v>
      </c>
      <c r="T31" s="21">
        <v>10</v>
      </c>
      <c r="U31" s="21">
        <v>9</v>
      </c>
      <c r="V31" s="21">
        <v>8</v>
      </c>
      <c r="W31">
        <v>1</v>
      </c>
      <c r="X31">
        <f>SUM(T31:W31)</f>
        <v>28</v>
      </c>
      <c r="AB31" s="12">
        <v>36815</v>
      </c>
      <c r="AC31" t="s">
        <v>12</v>
      </c>
      <c r="AD31" s="12">
        <v>36805</v>
      </c>
      <c r="AE31" s="12"/>
      <c r="AF31">
        <v>20</v>
      </c>
      <c r="AG31" s="12"/>
      <c r="AH31" s="14">
        <v>27</v>
      </c>
      <c r="AI31" s="14"/>
      <c r="AK31" s="12">
        <v>36633</v>
      </c>
      <c r="AM31" s="12">
        <v>36648</v>
      </c>
      <c r="AP31">
        <v>14</v>
      </c>
      <c r="AR31">
        <v>24</v>
      </c>
    </row>
    <row r="32" spans="1:44" ht="12.75">
      <c r="A32">
        <v>1986</v>
      </c>
      <c r="B32" s="12">
        <v>36614</v>
      </c>
      <c r="C32" s="12">
        <v>36617</v>
      </c>
      <c r="D32" s="12">
        <v>36621</v>
      </c>
      <c r="E32" s="14">
        <f>D32-B32</f>
        <v>7</v>
      </c>
      <c r="F32" s="12">
        <v>36650</v>
      </c>
      <c r="G32" s="12">
        <v>36659</v>
      </c>
      <c r="H32" s="12">
        <v>36667</v>
      </c>
      <c r="I32" s="14">
        <f>H32-F32</f>
        <v>17</v>
      </c>
      <c r="J32" s="12">
        <v>36632</v>
      </c>
      <c r="K32" s="12">
        <v>36643</v>
      </c>
      <c r="L32" s="12">
        <v>36652</v>
      </c>
      <c r="M32" s="14">
        <f t="shared" si="7"/>
        <v>20</v>
      </c>
      <c r="S32" s="19" t="s">
        <v>107</v>
      </c>
      <c r="T32" s="21">
        <f>SUM(T30:T31)</f>
        <v>14</v>
      </c>
      <c r="U32" s="21">
        <f>SUM(U30:U31)</f>
        <v>14</v>
      </c>
      <c r="V32" s="21">
        <f>SUM(V30:V31)</f>
        <v>14</v>
      </c>
      <c r="W32" s="21">
        <f>SUM(W30:W31)</f>
        <v>13</v>
      </c>
      <c r="X32" s="21">
        <f>SUM(X30:X31)</f>
        <v>55</v>
      </c>
      <c r="AB32" s="12">
        <v>36800</v>
      </c>
      <c r="AD32" s="12">
        <v>36805</v>
      </c>
      <c r="AE32" s="12"/>
      <c r="AF32" s="14">
        <v>9</v>
      </c>
      <c r="AG32" s="12"/>
      <c r="AH32" s="14">
        <v>27</v>
      </c>
      <c r="AI32" s="14"/>
      <c r="AK32" s="12">
        <v>36648</v>
      </c>
      <c r="AL32" t="s">
        <v>12</v>
      </c>
      <c r="AM32" s="12">
        <v>36649</v>
      </c>
      <c r="AP32">
        <v>15</v>
      </c>
      <c r="AR32">
        <v>25</v>
      </c>
    </row>
    <row r="33" spans="1:44" ht="12.75">
      <c r="A33">
        <v>1987</v>
      </c>
      <c r="B33" s="12"/>
      <c r="E33" s="14"/>
      <c r="F33" s="12">
        <v>36654</v>
      </c>
      <c r="G33" s="12">
        <v>36663</v>
      </c>
      <c r="H33" s="12">
        <v>36667</v>
      </c>
      <c r="I33" s="14">
        <f aca="true" t="shared" si="8" ref="I33:I48">H33-F33</f>
        <v>13</v>
      </c>
      <c r="J33" s="12">
        <v>36637</v>
      </c>
      <c r="K33" s="12">
        <v>36640</v>
      </c>
      <c r="L33" s="12">
        <v>36647</v>
      </c>
      <c r="M33" s="14">
        <f t="shared" si="7"/>
        <v>10</v>
      </c>
      <c r="AB33" s="12">
        <v>36796</v>
      </c>
      <c r="AD33" s="12">
        <v>36807</v>
      </c>
      <c r="AE33" s="12"/>
      <c r="AF33" s="14">
        <v>8</v>
      </c>
      <c r="AG33" s="12"/>
      <c r="AH33" s="14">
        <v>28</v>
      </c>
      <c r="AI33" s="14"/>
      <c r="AK33" s="12">
        <v>36642</v>
      </c>
      <c r="AL33" t="s">
        <v>12</v>
      </c>
      <c r="AM33" s="12">
        <v>36653</v>
      </c>
      <c r="AP33">
        <v>24</v>
      </c>
      <c r="AQ33" t="s">
        <v>12</v>
      </c>
      <c r="AR33">
        <v>25</v>
      </c>
    </row>
    <row r="34" spans="1:44" ht="12.75">
      <c r="A34">
        <v>1988</v>
      </c>
      <c r="B34" s="12">
        <v>36610</v>
      </c>
      <c r="C34" s="12">
        <v>36612</v>
      </c>
      <c r="D34" s="12">
        <v>36617</v>
      </c>
      <c r="E34" s="14">
        <f aca="true" t="shared" si="9" ref="E34:E48">D34-B34</f>
        <v>7</v>
      </c>
      <c r="F34" s="12">
        <v>36633</v>
      </c>
      <c r="G34" s="12">
        <v>36654</v>
      </c>
      <c r="H34" s="12">
        <v>36662</v>
      </c>
      <c r="I34" s="14">
        <f t="shared" si="8"/>
        <v>29</v>
      </c>
      <c r="J34" s="12">
        <v>36625</v>
      </c>
      <c r="K34" s="12">
        <v>36636</v>
      </c>
      <c r="L34" s="12">
        <v>36650</v>
      </c>
      <c r="M34" s="14">
        <f t="shared" si="7"/>
        <v>25</v>
      </c>
      <c r="R34" t="s">
        <v>108</v>
      </c>
      <c r="AB34" s="12">
        <v>36803</v>
      </c>
      <c r="AD34" s="12">
        <v>36807</v>
      </c>
      <c r="AE34" s="12"/>
      <c r="AF34" s="14">
        <v>19</v>
      </c>
      <c r="AG34" s="12"/>
      <c r="AH34" s="14">
        <v>28</v>
      </c>
      <c r="AI34" s="14"/>
      <c r="AK34" s="12">
        <v>36634</v>
      </c>
      <c r="AM34" s="12">
        <v>36654</v>
      </c>
      <c r="AP34">
        <v>21</v>
      </c>
      <c r="AQ34" t="s">
        <v>12</v>
      </c>
      <c r="AR34">
        <v>27</v>
      </c>
    </row>
    <row r="35" spans="1:44" ht="12.75">
      <c r="A35">
        <v>1989</v>
      </c>
      <c r="B35" s="12">
        <v>36609</v>
      </c>
      <c r="C35" s="12">
        <v>36612</v>
      </c>
      <c r="D35" s="12">
        <v>36624</v>
      </c>
      <c r="E35" s="14">
        <f t="shared" si="9"/>
        <v>15</v>
      </c>
      <c r="F35" s="12">
        <v>36632</v>
      </c>
      <c r="G35" s="12">
        <v>36639</v>
      </c>
      <c r="H35" s="12">
        <v>36648</v>
      </c>
      <c r="I35" s="14">
        <f t="shared" si="8"/>
        <v>16</v>
      </c>
      <c r="J35" s="12">
        <v>36617</v>
      </c>
      <c r="K35" s="12">
        <v>36633</v>
      </c>
      <c r="L35" s="12">
        <v>36642</v>
      </c>
      <c r="M35" s="14">
        <f t="shared" si="7"/>
        <v>25</v>
      </c>
      <c r="T35" s="23" t="s">
        <v>27</v>
      </c>
      <c r="U35" s="23" t="s">
        <v>28</v>
      </c>
      <c r="V35" s="23" t="s">
        <v>29</v>
      </c>
      <c r="W35" s="24" t="s">
        <v>33</v>
      </c>
      <c r="X35" s="24" t="s">
        <v>107</v>
      </c>
      <c r="AB35" s="12">
        <v>36789</v>
      </c>
      <c r="AD35" s="12">
        <v>36808</v>
      </c>
      <c r="AE35" s="12"/>
      <c r="AF35" s="14">
        <v>17</v>
      </c>
      <c r="AG35" s="12"/>
      <c r="AH35">
        <v>29</v>
      </c>
      <c r="AK35" s="12">
        <v>36634</v>
      </c>
      <c r="AM35" s="12">
        <v>36654</v>
      </c>
      <c r="AP35">
        <v>21</v>
      </c>
      <c r="AQ35" t="s">
        <v>12</v>
      </c>
      <c r="AR35">
        <v>29</v>
      </c>
    </row>
    <row r="36" spans="1:44" ht="12.75">
      <c r="A36">
        <v>1990</v>
      </c>
      <c r="B36" s="12"/>
      <c r="C36" s="12"/>
      <c r="D36" s="12"/>
      <c r="E36" s="14"/>
      <c r="F36" s="12">
        <v>36638</v>
      </c>
      <c r="G36" s="12">
        <v>36647</v>
      </c>
      <c r="H36" s="12">
        <v>36658</v>
      </c>
      <c r="I36" s="14">
        <f t="shared" si="8"/>
        <v>20</v>
      </c>
      <c r="J36" s="12">
        <v>36611</v>
      </c>
      <c r="K36" s="12">
        <v>36621</v>
      </c>
      <c r="L36" s="12">
        <v>36638</v>
      </c>
      <c r="M36" s="14">
        <f t="shared" si="7"/>
        <v>27</v>
      </c>
      <c r="S36" s="19" t="s">
        <v>105</v>
      </c>
      <c r="T36" s="21">
        <f aca="true" t="shared" si="10" ref="T36:W37">($X30/$X$32)*T$32</f>
        <v>6.872727272727273</v>
      </c>
      <c r="U36" s="21">
        <f t="shared" si="10"/>
        <v>6.872727272727273</v>
      </c>
      <c r="V36" s="21">
        <f t="shared" si="10"/>
        <v>6.872727272727273</v>
      </c>
      <c r="W36" s="21">
        <f t="shared" si="10"/>
        <v>6.381818181818182</v>
      </c>
      <c r="X36">
        <f>SUM(T36:W36)</f>
        <v>27</v>
      </c>
      <c r="AB36" s="12">
        <v>36811</v>
      </c>
      <c r="AC36" t="s">
        <v>12</v>
      </c>
      <c r="AD36" s="12">
        <v>36808</v>
      </c>
      <c r="AE36" s="12"/>
      <c r="AF36" s="14">
        <v>14</v>
      </c>
      <c r="AG36" s="12"/>
      <c r="AH36" s="14">
        <v>29</v>
      </c>
      <c r="AI36" s="14"/>
      <c r="AK36" s="12">
        <v>36653</v>
      </c>
      <c r="AL36" t="s">
        <v>12</v>
      </c>
      <c r="AM36" s="12">
        <v>36654</v>
      </c>
      <c r="AP36">
        <v>21</v>
      </c>
      <c r="AQ36" t="s">
        <v>12</v>
      </c>
      <c r="AR36">
        <v>30</v>
      </c>
    </row>
    <row r="37" spans="1:44" ht="12.75">
      <c r="A37">
        <v>1991</v>
      </c>
      <c r="E37" s="14"/>
      <c r="F37" s="12">
        <v>36632</v>
      </c>
      <c r="G37" s="12">
        <v>36643</v>
      </c>
      <c r="H37" s="12">
        <v>36650</v>
      </c>
      <c r="I37" s="14">
        <f t="shared" si="8"/>
        <v>18</v>
      </c>
      <c r="J37" s="12">
        <v>36626</v>
      </c>
      <c r="K37" s="12">
        <v>36633</v>
      </c>
      <c r="L37" s="12">
        <v>36640</v>
      </c>
      <c r="M37" s="14">
        <f t="shared" si="7"/>
        <v>14</v>
      </c>
      <c r="S37" s="20" t="s">
        <v>106</v>
      </c>
      <c r="T37" s="21">
        <f t="shared" si="10"/>
        <v>7.127272727272727</v>
      </c>
      <c r="U37" s="21">
        <f t="shared" si="10"/>
        <v>7.127272727272727</v>
      </c>
      <c r="V37" s="21">
        <f t="shared" si="10"/>
        <v>7.127272727272727</v>
      </c>
      <c r="W37" s="21">
        <f t="shared" si="10"/>
        <v>6.618181818181817</v>
      </c>
      <c r="X37">
        <f>SUM(T37:W37)</f>
        <v>28</v>
      </c>
      <c r="AB37" s="12">
        <v>36808</v>
      </c>
      <c r="AC37" t="s">
        <v>12</v>
      </c>
      <c r="AD37" s="12">
        <v>36808</v>
      </c>
      <c r="AE37" s="12"/>
      <c r="AF37" s="14">
        <v>20</v>
      </c>
      <c r="AG37" s="12"/>
      <c r="AH37">
        <v>30</v>
      </c>
      <c r="AK37" s="12">
        <v>36614</v>
      </c>
      <c r="AM37" s="12">
        <v>36655</v>
      </c>
      <c r="AP37">
        <v>21</v>
      </c>
      <c r="AQ37" t="s">
        <v>12</v>
      </c>
      <c r="AR37">
        <v>30</v>
      </c>
    </row>
    <row r="38" spans="1:44" ht="12.75">
      <c r="A38">
        <v>1992</v>
      </c>
      <c r="E38" s="14"/>
      <c r="F38" s="12">
        <v>36646</v>
      </c>
      <c r="G38" s="12">
        <v>36654</v>
      </c>
      <c r="H38" s="12">
        <v>36664</v>
      </c>
      <c r="I38" s="14">
        <f t="shared" si="8"/>
        <v>18</v>
      </c>
      <c r="J38" s="12">
        <v>36640</v>
      </c>
      <c r="K38" s="12">
        <v>36648</v>
      </c>
      <c r="L38" s="12">
        <v>36655</v>
      </c>
      <c r="M38" s="14">
        <f t="shared" si="7"/>
        <v>15</v>
      </c>
      <c r="S38" s="19" t="s">
        <v>107</v>
      </c>
      <c r="T38" s="21">
        <f>SUM(T36:T37)</f>
        <v>14</v>
      </c>
      <c r="U38" s="21">
        <f>SUM(U36:U37)</f>
        <v>14</v>
      </c>
      <c r="V38" s="21">
        <f>SUM(V36:V37)</f>
        <v>14</v>
      </c>
      <c r="W38" s="21">
        <f>SUM(W36:W37)</f>
        <v>13</v>
      </c>
      <c r="X38" s="21">
        <f>SUM(X36:X37)</f>
        <v>55</v>
      </c>
      <c r="AB38" s="12">
        <v>36813</v>
      </c>
      <c r="AC38" t="s">
        <v>12</v>
      </c>
      <c r="AD38" s="12">
        <v>36808</v>
      </c>
      <c r="AE38" s="12"/>
      <c r="AF38" s="14">
        <v>36</v>
      </c>
      <c r="AG38" s="12" t="s">
        <v>12</v>
      </c>
      <c r="AH38">
        <v>30</v>
      </c>
      <c r="AK38" s="12">
        <v>36628</v>
      </c>
      <c r="AM38" s="12">
        <v>36659</v>
      </c>
      <c r="AP38">
        <v>18</v>
      </c>
      <c r="AR38">
        <v>31</v>
      </c>
    </row>
    <row r="39" spans="1:44" ht="12.75">
      <c r="A39">
        <v>1993</v>
      </c>
      <c r="E39" s="14"/>
      <c r="F39" s="12">
        <v>36650</v>
      </c>
      <c r="G39" s="12">
        <v>36655</v>
      </c>
      <c r="H39" s="12">
        <v>36661</v>
      </c>
      <c r="I39" s="14">
        <f t="shared" si="8"/>
        <v>11</v>
      </c>
      <c r="J39" s="12">
        <v>36629</v>
      </c>
      <c r="K39" s="12">
        <v>36642</v>
      </c>
      <c r="L39" s="12">
        <v>36653</v>
      </c>
      <c r="M39" s="14">
        <f t="shared" si="7"/>
        <v>24</v>
      </c>
      <c r="AB39" s="12">
        <v>36814</v>
      </c>
      <c r="AC39" t="s">
        <v>12</v>
      </c>
      <c r="AD39" s="12">
        <v>36809</v>
      </c>
      <c r="AE39" s="12"/>
      <c r="AF39" s="14">
        <v>19</v>
      </c>
      <c r="AG39" s="12"/>
      <c r="AH39">
        <v>31</v>
      </c>
      <c r="AK39" s="12">
        <v>36625</v>
      </c>
      <c r="AM39" s="12">
        <v>36663</v>
      </c>
      <c r="AP39">
        <v>21</v>
      </c>
      <c r="AQ39" t="s">
        <v>12</v>
      </c>
      <c r="AR39">
        <v>31</v>
      </c>
    </row>
    <row r="40" spans="1:35" ht="12.75">
      <c r="A40">
        <v>1994</v>
      </c>
      <c r="B40" s="12">
        <v>36610</v>
      </c>
      <c r="C40" s="12">
        <v>36616</v>
      </c>
      <c r="D40" s="12">
        <v>36621</v>
      </c>
      <c r="E40" s="14">
        <f t="shared" si="9"/>
        <v>11</v>
      </c>
      <c r="F40" s="12">
        <v>36635</v>
      </c>
      <c r="G40" s="12">
        <v>36647</v>
      </c>
      <c r="H40" s="12">
        <v>36654</v>
      </c>
      <c r="I40" s="14">
        <f t="shared" si="8"/>
        <v>19</v>
      </c>
      <c r="J40" s="12">
        <v>36620</v>
      </c>
      <c r="K40" s="12">
        <v>36634</v>
      </c>
      <c r="L40" s="12">
        <v>36641</v>
      </c>
      <c r="M40" s="14">
        <f t="shared" si="7"/>
        <v>21</v>
      </c>
      <c r="R40" t="s">
        <v>138</v>
      </c>
      <c r="AB40" s="12">
        <v>36801</v>
      </c>
      <c r="AD40" s="12">
        <v>36811</v>
      </c>
      <c r="AE40" s="12"/>
      <c r="AF40" s="14">
        <v>6</v>
      </c>
      <c r="AG40" s="12"/>
      <c r="AH40" s="14">
        <v>32</v>
      </c>
      <c r="AI40" s="14"/>
    </row>
    <row r="41" spans="1:42" ht="12.75">
      <c r="A41">
        <v>1995</v>
      </c>
      <c r="B41" s="12">
        <v>36612</v>
      </c>
      <c r="C41" s="12">
        <v>36619</v>
      </c>
      <c r="D41" s="12">
        <v>36626</v>
      </c>
      <c r="E41" s="14">
        <f t="shared" si="9"/>
        <v>14</v>
      </c>
      <c r="F41" s="12">
        <v>36633</v>
      </c>
      <c r="G41" s="12">
        <v>36641</v>
      </c>
      <c r="H41" s="12">
        <v>36656</v>
      </c>
      <c r="I41" s="14">
        <f t="shared" si="8"/>
        <v>23</v>
      </c>
      <c r="J41" s="12">
        <v>36627</v>
      </c>
      <c r="K41" s="12">
        <v>36634</v>
      </c>
      <c r="L41" s="12">
        <v>36648</v>
      </c>
      <c r="M41" s="14">
        <f t="shared" si="7"/>
        <v>21</v>
      </c>
      <c r="T41" s="23" t="s">
        <v>27</v>
      </c>
      <c r="U41" s="23" t="s">
        <v>28</v>
      </c>
      <c r="V41" s="23" t="s">
        <v>29</v>
      </c>
      <c r="W41" s="24" t="s">
        <v>33</v>
      </c>
      <c r="X41" s="24" t="s">
        <v>107</v>
      </c>
      <c r="AB41" s="12">
        <v>36813</v>
      </c>
      <c r="AC41" t="s">
        <v>12</v>
      </c>
      <c r="AD41" s="12">
        <v>36811</v>
      </c>
      <c r="AE41" s="12"/>
      <c r="AF41" s="14">
        <v>7</v>
      </c>
      <c r="AG41" s="12"/>
      <c r="AH41">
        <v>33</v>
      </c>
      <c r="AL41" t="s">
        <v>101</v>
      </c>
      <c r="AM41">
        <f>COUNT(AM2:AM39)</f>
        <v>38</v>
      </c>
      <c r="AP41">
        <f>COUNT(AP2:AP39)</f>
        <v>38</v>
      </c>
    </row>
    <row r="42" spans="1:35" ht="12.75">
      <c r="A42">
        <v>1996</v>
      </c>
      <c r="E42" s="14"/>
      <c r="F42" s="12">
        <v>36646</v>
      </c>
      <c r="G42" s="12">
        <v>36654</v>
      </c>
      <c r="H42" s="12">
        <v>36660</v>
      </c>
      <c r="I42" s="14">
        <f t="shared" si="8"/>
        <v>14</v>
      </c>
      <c r="J42" s="12">
        <v>36643</v>
      </c>
      <c r="K42" s="12">
        <v>36653</v>
      </c>
      <c r="L42" s="12">
        <v>36664</v>
      </c>
      <c r="M42" s="14">
        <f t="shared" si="7"/>
        <v>21</v>
      </c>
      <c r="S42" s="19" t="s">
        <v>105</v>
      </c>
      <c r="T42" s="21">
        <f aca="true" t="shared" si="11" ref="T42:W43">(T30-T36)*(T30-T36)/T36</f>
        <v>1.200769600769601</v>
      </c>
      <c r="U42" s="21">
        <f t="shared" si="11"/>
        <v>0.5102934102934105</v>
      </c>
      <c r="V42" s="21">
        <f t="shared" si="11"/>
        <v>0.11082251082251089</v>
      </c>
      <c r="W42" s="21">
        <f t="shared" si="11"/>
        <v>4.945920745920746</v>
      </c>
      <c r="X42">
        <f>SUM(T42:W42)</f>
        <v>6.767806267806268</v>
      </c>
      <c r="AB42" s="12">
        <v>36796</v>
      </c>
      <c r="AD42" s="12">
        <v>36812</v>
      </c>
      <c r="AE42" s="12"/>
      <c r="AF42" s="14">
        <v>26</v>
      </c>
      <c r="AG42" s="12"/>
      <c r="AH42" s="14">
        <v>33</v>
      </c>
      <c r="AI42" s="14"/>
    </row>
    <row r="43" spans="1:35" ht="12.75">
      <c r="A43">
        <v>1997</v>
      </c>
      <c r="B43" s="12">
        <v>36607</v>
      </c>
      <c r="C43" s="12">
        <v>36611</v>
      </c>
      <c r="D43" s="12">
        <v>36619</v>
      </c>
      <c r="E43" s="14">
        <f t="shared" si="9"/>
        <v>12</v>
      </c>
      <c r="F43" s="12">
        <v>36622</v>
      </c>
      <c r="G43" s="12">
        <v>36643</v>
      </c>
      <c r="H43" s="12">
        <v>36652</v>
      </c>
      <c r="I43" s="14">
        <f t="shared" si="8"/>
        <v>30</v>
      </c>
      <c r="J43" s="12">
        <v>36608</v>
      </c>
      <c r="K43" s="12">
        <v>36614</v>
      </c>
      <c r="L43" s="12">
        <v>36629</v>
      </c>
      <c r="M43" s="14">
        <f t="shared" si="7"/>
        <v>21</v>
      </c>
      <c r="S43" s="20" t="s">
        <v>106</v>
      </c>
      <c r="T43" s="21">
        <f t="shared" si="11"/>
        <v>1.1578849721706865</v>
      </c>
      <c r="U43" s="21">
        <f t="shared" si="11"/>
        <v>0.4920686456400744</v>
      </c>
      <c r="V43" s="21">
        <f t="shared" si="11"/>
        <v>0.10686456400742123</v>
      </c>
      <c r="W43" s="21">
        <f t="shared" si="11"/>
        <v>4.769280719280718</v>
      </c>
      <c r="X43">
        <f>SUM(T43:W43)</f>
        <v>6.5260989010989</v>
      </c>
      <c r="AB43" s="12">
        <v>36798</v>
      </c>
      <c r="AD43" s="12">
        <v>36813</v>
      </c>
      <c r="AE43" s="12"/>
      <c r="AF43" s="14">
        <v>23</v>
      </c>
      <c r="AG43" s="12"/>
      <c r="AH43" s="14">
        <v>34</v>
      </c>
      <c r="AI43" s="14"/>
    </row>
    <row r="44" spans="1:35" ht="12.75">
      <c r="A44">
        <v>1998</v>
      </c>
      <c r="E44" s="14"/>
      <c r="I44" s="14"/>
      <c r="M44" s="14"/>
      <c r="S44" s="19" t="s">
        <v>107</v>
      </c>
      <c r="T44" s="21">
        <f>SUM(T42:T43)</f>
        <v>2.3586545729402877</v>
      </c>
      <c r="U44" s="21">
        <f>SUM(U42:U43)</f>
        <v>1.002362055933485</v>
      </c>
      <c r="V44" s="21">
        <f>SUM(V42:V43)</f>
        <v>0.2176870748299321</v>
      </c>
      <c r="W44" s="21">
        <f>SUM(W42:W43)</f>
        <v>9.715201465201464</v>
      </c>
      <c r="X44" s="21">
        <f>SUM(X42:X43)</f>
        <v>13.293905168905168</v>
      </c>
      <c r="AA44" t="s">
        <v>33</v>
      </c>
      <c r="AB44" s="12">
        <v>36818</v>
      </c>
      <c r="AC44" t="s">
        <v>12</v>
      </c>
      <c r="AD44" s="12">
        <v>36813</v>
      </c>
      <c r="AE44" s="12"/>
      <c r="AF44" s="14">
        <v>23</v>
      </c>
      <c r="AG44" s="12"/>
      <c r="AH44" s="14">
        <v>34</v>
      </c>
      <c r="AI44" s="14"/>
    </row>
    <row r="45" spans="1:34" ht="12.75">
      <c r="A45">
        <v>1999</v>
      </c>
      <c r="B45" s="12">
        <v>36613</v>
      </c>
      <c r="C45" s="12">
        <v>36620</v>
      </c>
      <c r="D45" s="12">
        <v>36623</v>
      </c>
      <c r="E45" s="14">
        <f t="shared" si="9"/>
        <v>10</v>
      </c>
      <c r="F45" s="12">
        <v>36627</v>
      </c>
      <c r="G45" s="12">
        <v>36649</v>
      </c>
      <c r="H45" s="12">
        <v>36658</v>
      </c>
      <c r="I45" s="14">
        <f t="shared" si="8"/>
        <v>31</v>
      </c>
      <c r="J45" s="12">
        <v>36621</v>
      </c>
      <c r="K45" s="12">
        <v>36628</v>
      </c>
      <c r="L45" s="12">
        <v>36639</v>
      </c>
      <c r="M45" s="14">
        <f>L45-J45</f>
        <v>18</v>
      </c>
      <c r="AB45" s="12">
        <v>36823</v>
      </c>
      <c r="AC45" t="s">
        <v>12</v>
      </c>
      <c r="AD45" s="12">
        <v>36813</v>
      </c>
      <c r="AE45" s="12"/>
      <c r="AF45">
        <v>14</v>
      </c>
      <c r="AG45" s="12"/>
      <c r="AH45">
        <v>35</v>
      </c>
    </row>
    <row r="46" spans="1:35" ht="12.75">
      <c r="A46">
        <v>2000</v>
      </c>
      <c r="B46" s="12">
        <v>36610</v>
      </c>
      <c r="C46" s="12">
        <v>36616</v>
      </c>
      <c r="D46" s="12">
        <v>36626</v>
      </c>
      <c r="E46" s="14">
        <f t="shared" si="9"/>
        <v>16</v>
      </c>
      <c r="F46" s="12">
        <v>36623</v>
      </c>
      <c r="G46" s="12">
        <v>36641</v>
      </c>
      <c r="H46" s="12">
        <v>36654</v>
      </c>
      <c r="I46" s="14">
        <f t="shared" si="8"/>
        <v>31</v>
      </c>
      <c r="J46" s="12">
        <v>36615</v>
      </c>
      <c r="K46" s="12">
        <v>36625</v>
      </c>
      <c r="L46" s="12">
        <v>36636</v>
      </c>
      <c r="M46" s="14">
        <f>L46-J46</f>
        <v>21</v>
      </c>
      <c r="AB46" s="12">
        <v>36829</v>
      </c>
      <c r="AC46" t="s">
        <v>12</v>
      </c>
      <c r="AD46" s="12">
        <v>36813</v>
      </c>
      <c r="AE46" s="12"/>
      <c r="AF46" s="14">
        <v>39</v>
      </c>
      <c r="AG46" s="12" t="s">
        <v>12</v>
      </c>
      <c r="AH46" s="14">
        <v>35</v>
      </c>
      <c r="AI46" s="14"/>
    </row>
    <row r="47" spans="5:35" ht="12.75">
      <c r="E47" s="14"/>
      <c r="I47" s="14"/>
      <c r="M47" s="14"/>
      <c r="AB47" s="12">
        <v>36794</v>
      </c>
      <c r="AD47" s="12">
        <v>36813</v>
      </c>
      <c r="AE47" s="12"/>
      <c r="AF47" s="14">
        <v>11</v>
      </c>
      <c r="AG47" s="12"/>
      <c r="AH47" s="14">
        <v>35</v>
      </c>
      <c r="AI47" s="14"/>
    </row>
    <row r="48" spans="1:34" ht="12.75">
      <c r="A48" t="s">
        <v>71</v>
      </c>
      <c r="B48" s="12">
        <f>AVERAGE(B30:B46)</f>
        <v>36610.625</v>
      </c>
      <c r="C48" s="12">
        <f aca="true" t="shared" si="12" ref="C48:L48">AVERAGE(C30:C46)</f>
        <v>36615.375</v>
      </c>
      <c r="D48" s="12">
        <f t="shared" si="12"/>
        <v>36622.125</v>
      </c>
      <c r="E48" s="14">
        <f t="shared" si="9"/>
        <v>11.5</v>
      </c>
      <c r="F48" s="12">
        <f t="shared" si="12"/>
        <v>36637.21428571428</v>
      </c>
      <c r="G48" s="12">
        <f t="shared" si="12"/>
        <v>36649.21428571428</v>
      </c>
      <c r="H48" s="12">
        <f t="shared" si="12"/>
        <v>36657.92857142857</v>
      </c>
      <c r="I48" s="14">
        <f t="shared" si="8"/>
        <v>20.714285714289872</v>
      </c>
      <c r="J48" s="12">
        <f t="shared" si="12"/>
        <v>36626.25</v>
      </c>
      <c r="K48" s="12">
        <f t="shared" si="12"/>
        <v>36635.9375</v>
      </c>
      <c r="L48" s="12">
        <f t="shared" si="12"/>
        <v>36646.625</v>
      </c>
      <c r="M48" s="14">
        <f>L48-J48</f>
        <v>20.375</v>
      </c>
      <c r="AB48" s="12">
        <v>36821</v>
      </c>
      <c r="AC48" t="s">
        <v>12</v>
      </c>
      <c r="AD48" s="12">
        <v>36814</v>
      </c>
      <c r="AE48" s="12"/>
      <c r="AF48" s="14">
        <v>38</v>
      </c>
      <c r="AG48" s="12" t="s">
        <v>12</v>
      </c>
      <c r="AH48">
        <v>36</v>
      </c>
    </row>
    <row r="49" spans="1:35" ht="12.75">
      <c r="A49" t="s">
        <v>70</v>
      </c>
      <c r="B49">
        <f>COUNT(B30:B46)</f>
        <v>8</v>
      </c>
      <c r="C49">
        <f aca="true" t="shared" si="13" ref="C49:L49">COUNT(C30:C46)</f>
        <v>8</v>
      </c>
      <c r="D49">
        <f t="shared" si="13"/>
        <v>8</v>
      </c>
      <c r="F49">
        <f t="shared" si="13"/>
        <v>14</v>
      </c>
      <c r="G49">
        <f t="shared" si="13"/>
        <v>14</v>
      </c>
      <c r="H49">
        <f t="shared" si="13"/>
        <v>14</v>
      </c>
      <c r="J49">
        <f t="shared" si="13"/>
        <v>16</v>
      </c>
      <c r="K49">
        <f t="shared" si="13"/>
        <v>16</v>
      </c>
      <c r="L49">
        <f t="shared" si="13"/>
        <v>16</v>
      </c>
      <c r="R49" t="s">
        <v>116</v>
      </c>
      <c r="AB49" s="12">
        <v>36805</v>
      </c>
      <c r="AC49" t="s">
        <v>12</v>
      </c>
      <c r="AD49" s="12">
        <v>36815</v>
      </c>
      <c r="AE49" s="12"/>
      <c r="AF49" s="14">
        <v>18</v>
      </c>
      <c r="AG49" s="12"/>
      <c r="AH49" s="14">
        <v>36</v>
      </c>
      <c r="AI49" s="14"/>
    </row>
    <row r="50" spans="18:35" ht="12.75">
      <c r="R50" s="19" t="s">
        <v>114</v>
      </c>
      <c r="AB50" s="12">
        <v>36811</v>
      </c>
      <c r="AC50" t="s">
        <v>12</v>
      </c>
      <c r="AD50" s="12">
        <v>36815</v>
      </c>
      <c r="AE50" s="12"/>
      <c r="AF50" s="14">
        <v>13</v>
      </c>
      <c r="AG50" s="12"/>
      <c r="AH50" s="14">
        <v>37</v>
      </c>
      <c r="AI50" s="14"/>
    </row>
    <row r="51" spans="18:34" ht="12.75">
      <c r="R51" s="19" t="s">
        <v>103</v>
      </c>
      <c r="T51" s="19" t="s">
        <v>104</v>
      </c>
      <c r="AB51" s="12">
        <v>36813</v>
      </c>
      <c r="AC51" t="s">
        <v>12</v>
      </c>
      <c r="AD51" s="12">
        <v>36818</v>
      </c>
      <c r="AE51" s="12"/>
      <c r="AF51" s="14">
        <v>35</v>
      </c>
      <c r="AG51" s="12" t="s">
        <v>12</v>
      </c>
      <c r="AH51">
        <v>38</v>
      </c>
    </row>
    <row r="52" spans="2:34" ht="12.75">
      <c r="B52" t="s">
        <v>122</v>
      </c>
      <c r="C52" t="s">
        <v>123</v>
      </c>
      <c r="D52" t="s">
        <v>125</v>
      </c>
      <c r="E52" t="s">
        <v>124</v>
      </c>
      <c r="H52" t="s">
        <v>126</v>
      </c>
      <c r="I52" t="s">
        <v>127</v>
      </c>
      <c r="J52" t="s">
        <v>128</v>
      </c>
      <c r="T52" s="23" t="s">
        <v>27</v>
      </c>
      <c r="U52" s="23" t="s">
        <v>28</v>
      </c>
      <c r="V52" s="23" t="s">
        <v>29</v>
      </c>
      <c r="W52" s="24"/>
      <c r="X52" s="24" t="s">
        <v>107</v>
      </c>
      <c r="AB52" s="12">
        <v>36826</v>
      </c>
      <c r="AC52" t="s">
        <v>12</v>
      </c>
      <c r="AD52" s="12">
        <v>36818</v>
      </c>
      <c r="AE52" s="12"/>
      <c r="AF52" s="14">
        <v>20</v>
      </c>
      <c r="AG52" s="12"/>
      <c r="AH52">
        <v>38</v>
      </c>
    </row>
    <row r="53" spans="1:35" ht="12.75">
      <c r="A53" s="5" t="s">
        <v>34</v>
      </c>
      <c r="B53">
        <v>155</v>
      </c>
      <c r="C53">
        <v>305</v>
      </c>
      <c r="D53">
        <v>7</v>
      </c>
      <c r="E53">
        <v>15</v>
      </c>
      <c r="G53" s="7" t="s">
        <v>49</v>
      </c>
      <c r="H53">
        <v>13</v>
      </c>
      <c r="I53">
        <v>1</v>
      </c>
      <c r="J53">
        <v>10</v>
      </c>
      <c r="S53" s="19" t="s">
        <v>105</v>
      </c>
      <c r="T53" s="21">
        <v>0</v>
      </c>
      <c r="U53" s="21">
        <v>13</v>
      </c>
      <c r="V53" s="21">
        <v>6</v>
      </c>
      <c r="X53">
        <f>SUM(T53:W53)</f>
        <v>19</v>
      </c>
      <c r="AB53" s="12">
        <v>36818</v>
      </c>
      <c r="AC53" t="s">
        <v>12</v>
      </c>
      <c r="AD53" s="12">
        <v>36821</v>
      </c>
      <c r="AE53" s="12"/>
      <c r="AF53" s="14">
        <v>34</v>
      </c>
      <c r="AG53" s="12" t="s">
        <v>12</v>
      </c>
      <c r="AH53" s="14">
        <v>38</v>
      </c>
      <c r="AI53" s="14"/>
    </row>
    <row r="54" spans="1:35" ht="12.75">
      <c r="A54" s="5" t="s">
        <v>35</v>
      </c>
      <c r="B54">
        <v>602</v>
      </c>
      <c r="C54">
        <v>506</v>
      </c>
      <c r="D54">
        <v>6</v>
      </c>
      <c r="E54">
        <v>73</v>
      </c>
      <c r="G54" s="8" t="s">
        <v>50</v>
      </c>
      <c r="H54">
        <v>12</v>
      </c>
      <c r="I54">
        <v>4</v>
      </c>
      <c r="J54">
        <v>34</v>
      </c>
      <c r="S54" s="20" t="s">
        <v>106</v>
      </c>
      <c r="T54" s="21">
        <v>8</v>
      </c>
      <c r="U54" s="21">
        <v>1</v>
      </c>
      <c r="V54" s="21">
        <v>10</v>
      </c>
      <c r="X54">
        <f>SUM(T54:W54)</f>
        <v>19</v>
      </c>
      <c r="AB54" s="12">
        <v>36808</v>
      </c>
      <c r="AC54" t="s">
        <v>12</v>
      </c>
      <c r="AD54" s="12">
        <v>36823</v>
      </c>
      <c r="AE54" s="12"/>
      <c r="AF54" s="14">
        <v>34</v>
      </c>
      <c r="AG54" s="12" t="s">
        <v>12</v>
      </c>
      <c r="AH54" s="14">
        <v>39</v>
      </c>
      <c r="AI54" s="14"/>
    </row>
    <row r="55" spans="1:35" ht="12.75">
      <c r="A55" s="5" t="s">
        <v>36</v>
      </c>
      <c r="B55">
        <v>862</v>
      </c>
      <c r="C55">
        <v>878</v>
      </c>
      <c r="D55">
        <v>51</v>
      </c>
      <c r="E55">
        <v>117</v>
      </c>
      <c r="G55" s="8" t="s">
        <v>51</v>
      </c>
      <c r="H55">
        <v>45</v>
      </c>
      <c r="I55">
        <v>7</v>
      </c>
      <c r="J55">
        <v>124</v>
      </c>
      <c r="S55" s="19" t="s">
        <v>107</v>
      </c>
      <c r="T55" s="21">
        <f>SUM(T53:T54)</f>
        <v>8</v>
      </c>
      <c r="U55" s="21">
        <f>SUM(U53:U54)</f>
        <v>14</v>
      </c>
      <c r="V55" s="21">
        <f>SUM(V53:V54)</f>
        <v>16</v>
      </c>
      <c r="W55" s="21"/>
      <c r="X55" s="21">
        <f>SUM(X53:X54)</f>
        <v>38</v>
      </c>
      <c r="AB55" s="12">
        <v>36813</v>
      </c>
      <c r="AC55" t="s">
        <v>12</v>
      </c>
      <c r="AD55" s="12">
        <v>36826</v>
      </c>
      <c r="AE55" s="12"/>
      <c r="AF55" s="14">
        <v>17</v>
      </c>
      <c r="AG55" s="12"/>
      <c r="AH55" s="14">
        <v>40</v>
      </c>
      <c r="AI55" s="14"/>
    </row>
    <row r="56" spans="1:34" ht="12.75">
      <c r="A56" s="5" t="s">
        <v>37</v>
      </c>
      <c r="B56">
        <v>742</v>
      </c>
      <c r="C56">
        <v>1127</v>
      </c>
      <c r="D56">
        <v>154</v>
      </c>
      <c r="E56">
        <v>257</v>
      </c>
      <c r="G56" s="8" t="s">
        <v>52</v>
      </c>
      <c r="H56">
        <v>84</v>
      </c>
      <c r="I56">
        <v>25</v>
      </c>
      <c r="J56">
        <v>169</v>
      </c>
      <c r="S56" s="19"/>
      <c r="T56" s="21"/>
      <c r="U56" s="21"/>
      <c r="V56" s="21"/>
      <c r="AB56" s="12">
        <v>36815</v>
      </c>
      <c r="AC56" t="s">
        <v>12</v>
      </c>
      <c r="AD56" s="12">
        <v>36829</v>
      </c>
      <c r="AE56" s="12"/>
      <c r="AF56" s="14">
        <v>25</v>
      </c>
      <c r="AG56" s="12"/>
      <c r="AH56">
        <v>47</v>
      </c>
    </row>
    <row r="57" spans="1:32" ht="12.75">
      <c r="A57" s="5" t="s">
        <v>38</v>
      </c>
      <c r="B57">
        <v>710</v>
      </c>
      <c r="C57">
        <v>1250</v>
      </c>
      <c r="D57">
        <v>231</v>
      </c>
      <c r="E57">
        <v>318</v>
      </c>
      <c r="G57" s="8" t="s">
        <v>53</v>
      </c>
      <c r="H57">
        <v>60</v>
      </c>
      <c r="I57">
        <v>38</v>
      </c>
      <c r="J57">
        <v>259</v>
      </c>
      <c r="R57" t="s">
        <v>108</v>
      </c>
      <c r="AF57" s="14"/>
    </row>
    <row r="58" spans="1:32" ht="12.75">
      <c r="A58" s="5" t="s">
        <v>39</v>
      </c>
      <c r="B58">
        <v>728</v>
      </c>
      <c r="C58">
        <v>1046</v>
      </c>
      <c r="D58">
        <v>264</v>
      </c>
      <c r="E58">
        <v>279</v>
      </c>
      <c r="G58" s="8" t="s">
        <v>54</v>
      </c>
      <c r="H58">
        <v>31</v>
      </c>
      <c r="I58">
        <v>52</v>
      </c>
      <c r="J58">
        <v>279</v>
      </c>
      <c r="T58" s="23" t="s">
        <v>27</v>
      </c>
      <c r="U58" s="23" t="s">
        <v>28</v>
      </c>
      <c r="V58" s="23" t="s">
        <v>29</v>
      </c>
      <c r="W58" s="24"/>
      <c r="X58" s="24" t="s">
        <v>107</v>
      </c>
      <c r="AC58" t="s">
        <v>101</v>
      </c>
      <c r="AD58">
        <f>COUNT(AD2:AD56)</f>
        <v>55</v>
      </c>
      <c r="AF58">
        <f>COUNT(AF2:AF56)</f>
        <v>55</v>
      </c>
    </row>
    <row r="59" spans="1:32" ht="12.75">
      <c r="A59" s="6" t="s">
        <v>40</v>
      </c>
      <c r="B59">
        <v>736</v>
      </c>
      <c r="C59">
        <v>990</v>
      </c>
      <c r="D59">
        <v>197</v>
      </c>
      <c r="E59">
        <v>221</v>
      </c>
      <c r="G59" s="9" t="s">
        <v>55</v>
      </c>
      <c r="H59">
        <v>17</v>
      </c>
      <c r="I59">
        <v>82</v>
      </c>
      <c r="J59">
        <v>380</v>
      </c>
      <c r="S59" s="19" t="s">
        <v>105</v>
      </c>
      <c r="T59" s="21">
        <f aca="true" t="shared" si="14" ref="T59:V60">($X53/$X$55)*T$55</f>
        <v>4</v>
      </c>
      <c r="U59" s="21">
        <f t="shared" si="14"/>
        <v>7</v>
      </c>
      <c r="V59" s="21">
        <f t="shared" si="14"/>
        <v>8</v>
      </c>
      <c r="W59" s="21"/>
      <c r="X59">
        <f>SUM(T59:W59)</f>
        <v>19</v>
      </c>
      <c r="AF59" s="14"/>
    </row>
    <row r="60" spans="1:32" ht="12.75">
      <c r="A60" s="6" t="s">
        <v>41</v>
      </c>
      <c r="B60">
        <v>754</v>
      </c>
      <c r="C60">
        <v>665</v>
      </c>
      <c r="D60">
        <v>93</v>
      </c>
      <c r="E60">
        <v>422</v>
      </c>
      <c r="G60" s="9" t="s">
        <v>56</v>
      </c>
      <c r="H60">
        <v>5</v>
      </c>
      <c r="I60">
        <v>79</v>
      </c>
      <c r="J60">
        <v>440</v>
      </c>
      <c r="S60" s="20" t="s">
        <v>106</v>
      </c>
      <c r="T60" s="21">
        <f t="shared" si="14"/>
        <v>4</v>
      </c>
      <c r="U60" s="21">
        <f t="shared" si="14"/>
        <v>7</v>
      </c>
      <c r="V60" s="21">
        <f t="shared" si="14"/>
        <v>8</v>
      </c>
      <c r="W60" s="21"/>
      <c r="X60">
        <f>SUM(T60:W60)</f>
        <v>19</v>
      </c>
      <c r="AF60" s="14"/>
    </row>
    <row r="61" spans="1:32" ht="12.75">
      <c r="A61" s="6" t="s">
        <v>42</v>
      </c>
      <c r="B61">
        <v>543</v>
      </c>
      <c r="C61">
        <v>497</v>
      </c>
      <c r="D61">
        <v>64</v>
      </c>
      <c r="E61">
        <v>391</v>
      </c>
      <c r="G61" s="9" t="s">
        <v>57</v>
      </c>
      <c r="H61">
        <v>4</v>
      </c>
      <c r="I61">
        <v>110</v>
      </c>
      <c r="J61">
        <v>282</v>
      </c>
      <c r="S61" s="19" t="s">
        <v>107</v>
      </c>
      <c r="T61" s="21">
        <f>SUM(T59:T60)</f>
        <v>8</v>
      </c>
      <c r="U61" s="21">
        <f>SUM(U59:U60)</f>
        <v>14</v>
      </c>
      <c r="V61" s="21">
        <f>SUM(V59:V60)</f>
        <v>16</v>
      </c>
      <c r="W61" s="21"/>
      <c r="X61" s="21">
        <f>SUM(X59:X60)</f>
        <v>38</v>
      </c>
      <c r="AF61" s="14"/>
    </row>
    <row r="62" spans="1:32" ht="12.75">
      <c r="A62" s="6" t="s">
        <v>43</v>
      </c>
      <c r="B62">
        <v>306</v>
      </c>
      <c r="C62">
        <v>227</v>
      </c>
      <c r="D62">
        <v>46</v>
      </c>
      <c r="E62">
        <v>275</v>
      </c>
      <c r="G62" s="9" t="s">
        <v>58</v>
      </c>
      <c r="H62">
        <v>4</v>
      </c>
      <c r="I62">
        <v>98</v>
      </c>
      <c r="J62">
        <v>214</v>
      </c>
      <c r="AF62" s="14"/>
    </row>
    <row r="63" spans="1:32" ht="12.75">
      <c r="A63" s="6" t="s">
        <v>44</v>
      </c>
      <c r="B63">
        <v>299</v>
      </c>
      <c r="C63">
        <v>210</v>
      </c>
      <c r="D63">
        <v>26</v>
      </c>
      <c r="E63">
        <v>252</v>
      </c>
      <c r="G63" s="9" t="s">
        <v>59</v>
      </c>
      <c r="H63">
        <v>5</v>
      </c>
      <c r="I63">
        <v>77</v>
      </c>
      <c r="J63">
        <v>119</v>
      </c>
      <c r="R63" t="s">
        <v>138</v>
      </c>
      <c r="AF63" s="14"/>
    </row>
    <row r="64" spans="1:32" ht="12.75">
      <c r="A64" s="6" t="s">
        <v>45</v>
      </c>
      <c r="B64">
        <v>171</v>
      </c>
      <c r="C64">
        <v>112</v>
      </c>
      <c r="D64">
        <v>7</v>
      </c>
      <c r="E64">
        <v>121</v>
      </c>
      <c r="G64" s="9" t="s">
        <v>60</v>
      </c>
      <c r="H64">
        <v>2</v>
      </c>
      <c r="I64">
        <v>32</v>
      </c>
      <c r="J64">
        <v>45</v>
      </c>
      <c r="T64" s="23" t="s">
        <v>27</v>
      </c>
      <c r="U64" s="23" t="s">
        <v>28</v>
      </c>
      <c r="V64" s="23" t="s">
        <v>29</v>
      </c>
      <c r="W64" s="24"/>
      <c r="X64" s="24" t="s">
        <v>107</v>
      </c>
      <c r="AF64" s="14"/>
    </row>
    <row r="65" spans="1:32" ht="12.75">
      <c r="A65" s="6" t="s">
        <v>46</v>
      </c>
      <c r="B65">
        <v>82</v>
      </c>
      <c r="C65">
        <v>40</v>
      </c>
      <c r="E65">
        <v>101</v>
      </c>
      <c r="G65" s="9" t="s">
        <v>61</v>
      </c>
      <c r="H65">
        <v>3</v>
      </c>
      <c r="I65">
        <v>10</v>
      </c>
      <c r="J65">
        <v>8</v>
      </c>
      <c r="S65" s="19" t="s">
        <v>105</v>
      </c>
      <c r="T65" s="21">
        <f aca="true" t="shared" si="15" ref="T65:V66">(T53-T59)*(T53-T59)/T59</f>
        <v>4</v>
      </c>
      <c r="U65" s="21">
        <f t="shared" si="15"/>
        <v>5.142857142857143</v>
      </c>
      <c r="V65" s="21">
        <f t="shared" si="15"/>
        <v>0.5</v>
      </c>
      <c r="W65" s="21"/>
      <c r="X65">
        <f>SUM(T65:W65)</f>
        <v>9.642857142857142</v>
      </c>
      <c r="AF65" s="14"/>
    </row>
    <row r="66" spans="1:32" ht="12.75">
      <c r="A66" s="6" t="s">
        <v>47</v>
      </c>
      <c r="B66">
        <v>47</v>
      </c>
      <c r="C66">
        <v>30</v>
      </c>
      <c r="D66">
        <v>2</v>
      </c>
      <c r="E66">
        <v>76</v>
      </c>
      <c r="S66" s="20" t="s">
        <v>106</v>
      </c>
      <c r="T66" s="21">
        <f t="shared" si="15"/>
        <v>4</v>
      </c>
      <c r="U66" s="21">
        <f t="shared" si="15"/>
        <v>5.142857142857143</v>
      </c>
      <c r="V66" s="21">
        <f t="shared" si="15"/>
        <v>0.5</v>
      </c>
      <c r="W66" s="21"/>
      <c r="X66">
        <f>SUM(T66:W66)</f>
        <v>9.642857142857142</v>
      </c>
      <c r="AF66" s="14"/>
    </row>
    <row r="67" spans="19:32" ht="12.75">
      <c r="S67" s="19" t="s">
        <v>107</v>
      </c>
      <c r="T67" s="21">
        <f>SUM(T65:T66)</f>
        <v>8</v>
      </c>
      <c r="U67" s="21">
        <f>SUM(U65:U66)</f>
        <v>10.285714285714286</v>
      </c>
      <c r="V67" s="21">
        <f>SUM(V65:V66)</f>
        <v>1</v>
      </c>
      <c r="W67" s="21"/>
      <c r="X67" s="21">
        <f>SUM(X65:X66)</f>
        <v>19.285714285714285</v>
      </c>
      <c r="AF67" s="14"/>
    </row>
    <row r="69" spans="6:18" ht="12.75">
      <c r="F69" t="s">
        <v>129</v>
      </c>
      <c r="J69" t="s">
        <v>130</v>
      </c>
      <c r="N69" t="s">
        <v>131</v>
      </c>
      <c r="R69" s="19"/>
    </row>
    <row r="70" spans="6:20" ht="12.75">
      <c r="F70" t="s">
        <v>127</v>
      </c>
      <c r="G70" t="s">
        <v>128</v>
      </c>
      <c r="H70" t="s">
        <v>11</v>
      </c>
      <c r="J70" t="s">
        <v>127</v>
      </c>
      <c r="K70" t="s">
        <v>128</v>
      </c>
      <c r="L70" t="s">
        <v>11</v>
      </c>
      <c r="N70" t="s">
        <v>127</v>
      </c>
      <c r="O70" t="s">
        <v>128</v>
      </c>
      <c r="P70" t="s">
        <v>11</v>
      </c>
      <c r="R70" s="19"/>
      <c r="T70" s="19"/>
    </row>
    <row r="71" spans="5:24" ht="12.75">
      <c r="E71" s="7" t="s">
        <v>49</v>
      </c>
      <c r="F71">
        <v>1</v>
      </c>
      <c r="G71">
        <v>10</v>
      </c>
      <c r="H71">
        <f>SUM(F71:G71)</f>
        <v>11</v>
      </c>
      <c r="J71" s="10">
        <f aca="true" t="shared" si="16" ref="J71:J83">($H71/$H$84)*F$84</f>
        <v>2.27165883143049</v>
      </c>
      <c r="K71" s="10">
        <f aca="true" t="shared" si="17" ref="K71:K83">($H71/$H$84)*G$84</f>
        <v>8.72834116856951</v>
      </c>
      <c r="L71">
        <f>SUM(J71:K71)</f>
        <v>11</v>
      </c>
      <c r="N71">
        <f>(F71-J71)*(F71-J71)/J71</f>
        <v>0.711865778954511</v>
      </c>
      <c r="O71">
        <f>(G71-K71)*(G71-K71)/K71</f>
        <v>0.18527188068430955</v>
      </c>
      <c r="P71">
        <f>SUM(N71:O71)</f>
        <v>0.8971376596388205</v>
      </c>
      <c r="T71" s="23"/>
      <c r="U71" s="23"/>
      <c r="V71" s="23"/>
      <c r="W71" s="24"/>
      <c r="X71" s="24"/>
    </row>
    <row r="72" spans="5:22" ht="12.75">
      <c r="E72" s="8" t="s">
        <v>50</v>
      </c>
      <c r="F72">
        <v>4</v>
      </c>
      <c r="G72">
        <v>34</v>
      </c>
      <c r="H72">
        <f aca="true" t="shared" si="18" ref="H72:H84">SUM(F72:G72)</f>
        <v>38</v>
      </c>
      <c r="J72" s="10">
        <f t="shared" si="16"/>
        <v>7.8475486903962395</v>
      </c>
      <c r="K72" s="10">
        <f t="shared" si="17"/>
        <v>30.152451309603762</v>
      </c>
      <c r="L72">
        <f aca="true" t="shared" si="19" ref="L72:L84">SUM(J72:K72)</f>
        <v>38</v>
      </c>
      <c r="N72">
        <f aca="true" t="shared" si="20" ref="N72:O83">(F72-J72)*(F72-J72)/J72</f>
        <v>1.886401921033809</v>
      </c>
      <c r="O72">
        <f t="shared" si="20"/>
        <v>0.490959450459497</v>
      </c>
      <c r="P72">
        <f aca="true" t="shared" si="21" ref="P72:P83">SUM(N72:O72)</f>
        <v>2.377361371493306</v>
      </c>
      <c r="S72" s="19"/>
      <c r="T72" s="21"/>
      <c r="U72" s="21"/>
      <c r="V72" s="21"/>
    </row>
    <row r="73" spans="5:22" ht="12.75">
      <c r="E73" s="8" t="s">
        <v>51</v>
      </c>
      <c r="F73">
        <v>7</v>
      </c>
      <c r="G73">
        <v>124</v>
      </c>
      <c r="H73">
        <f t="shared" si="18"/>
        <v>131</v>
      </c>
      <c r="J73" s="10">
        <f t="shared" si="16"/>
        <v>27.05339153794493</v>
      </c>
      <c r="K73" s="10">
        <f t="shared" si="17"/>
        <v>103.94660846205507</v>
      </c>
      <c r="L73">
        <f t="shared" si="19"/>
        <v>131</v>
      </c>
      <c r="N73">
        <f t="shared" si="20"/>
        <v>14.864624703711701</v>
      </c>
      <c r="O73">
        <f t="shared" si="20"/>
        <v>3.868702578409945</v>
      </c>
      <c r="P73">
        <f t="shared" si="21"/>
        <v>18.733327282121646</v>
      </c>
      <c r="S73" s="20"/>
      <c r="T73" s="21"/>
      <c r="U73" s="21"/>
      <c r="V73" s="21"/>
    </row>
    <row r="74" spans="5:24" ht="12.75">
      <c r="E74" s="8" t="s">
        <v>52</v>
      </c>
      <c r="F74">
        <v>25</v>
      </c>
      <c r="G74">
        <v>169</v>
      </c>
      <c r="H74">
        <f t="shared" si="18"/>
        <v>194</v>
      </c>
      <c r="J74" s="10">
        <f t="shared" si="16"/>
        <v>40.063801208865016</v>
      </c>
      <c r="K74" s="10">
        <f t="shared" si="17"/>
        <v>153.936198791135</v>
      </c>
      <c r="L74">
        <f t="shared" si="19"/>
        <v>194.00000000000003</v>
      </c>
      <c r="N74">
        <f t="shared" si="20"/>
        <v>5.663918550244612</v>
      </c>
      <c r="O74">
        <f t="shared" si="20"/>
        <v>1.4741049125689478</v>
      </c>
      <c r="P74">
        <f t="shared" si="21"/>
        <v>7.13802346281356</v>
      </c>
      <c r="S74" s="19"/>
      <c r="T74" s="21"/>
      <c r="U74" s="21"/>
      <c r="V74" s="21"/>
      <c r="W74" s="21"/>
      <c r="X74" s="21"/>
    </row>
    <row r="75" spans="5:24" ht="12.75">
      <c r="E75" s="8" t="s">
        <v>53</v>
      </c>
      <c r="F75">
        <v>38</v>
      </c>
      <c r="G75">
        <v>259</v>
      </c>
      <c r="H75">
        <f t="shared" si="18"/>
        <v>297</v>
      </c>
      <c r="J75" s="10">
        <f t="shared" si="16"/>
        <v>61.334788448623236</v>
      </c>
      <c r="K75" s="10">
        <f t="shared" si="17"/>
        <v>235.66521155137676</v>
      </c>
      <c r="L75">
        <f t="shared" si="19"/>
        <v>297</v>
      </c>
      <c r="N75">
        <f t="shared" si="20"/>
        <v>8.877708160648641</v>
      </c>
      <c r="O75">
        <f t="shared" si="20"/>
        <v>2.310533440033397</v>
      </c>
      <c r="P75">
        <f t="shared" si="21"/>
        <v>11.188241600682037</v>
      </c>
      <c r="S75" s="19"/>
      <c r="T75" s="21"/>
      <c r="U75" s="21"/>
      <c r="V75" s="21"/>
      <c r="X75" s="22"/>
    </row>
    <row r="76" spans="5:16" ht="12.75">
      <c r="E76" s="8" t="s">
        <v>54</v>
      </c>
      <c r="F76">
        <v>52</v>
      </c>
      <c r="G76">
        <v>279</v>
      </c>
      <c r="H76">
        <f t="shared" si="18"/>
        <v>331</v>
      </c>
      <c r="J76" s="10">
        <f t="shared" si="16"/>
        <v>68.35627938213567</v>
      </c>
      <c r="K76" s="10">
        <f t="shared" si="17"/>
        <v>262.64372061786435</v>
      </c>
      <c r="L76">
        <f t="shared" si="19"/>
        <v>331</v>
      </c>
      <c r="N76">
        <f t="shared" si="20"/>
        <v>3.9137278629648833</v>
      </c>
      <c r="O76">
        <f t="shared" si="20"/>
        <v>1.0185961217619126</v>
      </c>
      <c r="P76">
        <f t="shared" si="21"/>
        <v>4.932323984726796</v>
      </c>
    </row>
    <row r="77" spans="5:16" ht="12.75">
      <c r="E77" s="9" t="s">
        <v>55</v>
      </c>
      <c r="F77">
        <v>82</v>
      </c>
      <c r="G77">
        <v>380</v>
      </c>
      <c r="H77">
        <f t="shared" si="18"/>
        <v>462</v>
      </c>
      <c r="J77" s="10">
        <f t="shared" si="16"/>
        <v>95.40967092008059</v>
      </c>
      <c r="K77" s="10">
        <f t="shared" si="17"/>
        <v>366.5903290799194</v>
      </c>
      <c r="L77">
        <f t="shared" si="19"/>
        <v>462</v>
      </c>
      <c r="N77">
        <f t="shared" si="20"/>
        <v>1.8847069951166648</v>
      </c>
      <c r="O77">
        <f t="shared" si="20"/>
        <v>0.4905183250092049</v>
      </c>
      <c r="P77">
        <f t="shared" si="21"/>
        <v>2.3752253201258697</v>
      </c>
    </row>
    <row r="78" spans="5:16" ht="12.75">
      <c r="E78" s="9" t="s">
        <v>56</v>
      </c>
      <c r="F78">
        <v>79</v>
      </c>
      <c r="G78">
        <v>440</v>
      </c>
      <c r="H78">
        <f t="shared" si="18"/>
        <v>519</v>
      </c>
      <c r="J78" s="10">
        <f t="shared" si="16"/>
        <v>107.18099395567495</v>
      </c>
      <c r="K78" s="10">
        <f t="shared" si="17"/>
        <v>411.8190060443251</v>
      </c>
      <c r="L78">
        <f t="shared" si="19"/>
        <v>519</v>
      </c>
      <c r="N78">
        <f t="shared" si="20"/>
        <v>7.409601189724169</v>
      </c>
      <c r="O78">
        <f t="shared" si="20"/>
        <v>1.9284404281338783</v>
      </c>
      <c r="P78">
        <f t="shared" si="21"/>
        <v>9.338041617858048</v>
      </c>
    </row>
    <row r="79" spans="5:16" ht="12.75">
      <c r="E79" s="9" t="s">
        <v>57</v>
      </c>
      <c r="F79">
        <v>110</v>
      </c>
      <c r="G79">
        <v>282</v>
      </c>
      <c r="H79">
        <f t="shared" si="18"/>
        <v>392</v>
      </c>
      <c r="J79" s="10">
        <f t="shared" si="16"/>
        <v>80.95366017461383</v>
      </c>
      <c r="K79" s="10">
        <f t="shared" si="17"/>
        <v>311.04633982538616</v>
      </c>
      <c r="L79">
        <f t="shared" si="19"/>
        <v>392</v>
      </c>
      <c r="N79">
        <f t="shared" si="20"/>
        <v>10.42188648953005</v>
      </c>
      <c r="O79">
        <f t="shared" si="20"/>
        <v>2.7124249644777714</v>
      </c>
      <c r="P79">
        <f t="shared" si="21"/>
        <v>13.13431145400782</v>
      </c>
    </row>
    <row r="80" spans="5:16" ht="12.75">
      <c r="E80" s="9" t="s">
        <v>58</v>
      </c>
      <c r="F80">
        <v>98</v>
      </c>
      <c r="G80">
        <v>214</v>
      </c>
      <c r="H80">
        <f t="shared" si="18"/>
        <v>312</v>
      </c>
      <c r="J80" s="10">
        <f t="shared" si="16"/>
        <v>64.43250503693754</v>
      </c>
      <c r="K80" s="10">
        <f t="shared" si="17"/>
        <v>247.56749496306244</v>
      </c>
      <c r="L80">
        <f t="shared" si="19"/>
        <v>312</v>
      </c>
      <c r="N80">
        <f t="shared" si="20"/>
        <v>17.487706204333833</v>
      </c>
      <c r="O80">
        <f t="shared" si="20"/>
        <v>4.551392008322175</v>
      </c>
      <c r="P80">
        <f t="shared" si="21"/>
        <v>22.039098212656008</v>
      </c>
    </row>
    <row r="81" spans="5:16" ht="12.75">
      <c r="E81" s="9" t="s">
        <v>59</v>
      </c>
      <c r="F81">
        <v>77</v>
      </c>
      <c r="G81">
        <v>119</v>
      </c>
      <c r="H81">
        <f t="shared" si="18"/>
        <v>196</v>
      </c>
      <c r="J81" s="10">
        <f t="shared" si="16"/>
        <v>40.476830087306915</v>
      </c>
      <c r="K81" s="10">
        <f t="shared" si="17"/>
        <v>155.52316991269308</v>
      </c>
      <c r="L81">
        <f t="shared" si="19"/>
        <v>196</v>
      </c>
      <c r="N81">
        <f t="shared" si="20"/>
        <v>32.95569187592481</v>
      </c>
      <c r="O81">
        <f t="shared" si="20"/>
        <v>8.577126747225455</v>
      </c>
      <c r="P81">
        <f t="shared" si="21"/>
        <v>41.53281862315027</v>
      </c>
    </row>
    <row r="82" spans="5:16" ht="12.75">
      <c r="E82" s="9" t="s">
        <v>60</v>
      </c>
      <c r="F82">
        <v>32</v>
      </c>
      <c r="G82">
        <v>45</v>
      </c>
      <c r="H82">
        <f t="shared" si="18"/>
        <v>77</v>
      </c>
      <c r="J82" s="10">
        <f t="shared" si="16"/>
        <v>15.901611820013432</v>
      </c>
      <c r="K82" s="10">
        <f t="shared" si="17"/>
        <v>61.09838817998657</v>
      </c>
      <c r="L82">
        <f t="shared" si="19"/>
        <v>77</v>
      </c>
      <c r="N82">
        <f t="shared" si="20"/>
        <v>16.297599572098743</v>
      </c>
      <c r="O82">
        <f t="shared" si="20"/>
        <v>4.241652025747242</v>
      </c>
      <c r="P82">
        <f t="shared" si="21"/>
        <v>20.539251597845986</v>
      </c>
    </row>
    <row r="83" spans="5:16" ht="12.75">
      <c r="E83" s="9" t="s">
        <v>61</v>
      </c>
      <c r="F83">
        <v>10</v>
      </c>
      <c r="G83">
        <v>8</v>
      </c>
      <c r="H83">
        <f t="shared" si="18"/>
        <v>18</v>
      </c>
      <c r="J83" s="10">
        <f t="shared" si="16"/>
        <v>3.7172599059771656</v>
      </c>
      <c r="K83" s="10">
        <f t="shared" si="17"/>
        <v>14.282740094022833</v>
      </c>
      <c r="L83">
        <f t="shared" si="19"/>
        <v>18</v>
      </c>
      <c r="N83">
        <f t="shared" si="20"/>
        <v>10.618795588000655</v>
      </c>
      <c r="O83">
        <f t="shared" si="20"/>
        <v>2.763672994761066</v>
      </c>
      <c r="P83">
        <f t="shared" si="21"/>
        <v>13.382468582761721</v>
      </c>
    </row>
    <row r="84" spans="5:16" ht="12.75">
      <c r="E84" t="s">
        <v>11</v>
      </c>
      <c r="F84">
        <f>SUM(F71:F83)</f>
        <v>615</v>
      </c>
      <c r="G84">
        <f>SUM(G71:G83)</f>
        <v>2363</v>
      </c>
      <c r="H84">
        <f t="shared" si="18"/>
        <v>2978</v>
      </c>
      <c r="J84">
        <f>SUM(J71:J83)</f>
        <v>615</v>
      </c>
      <c r="K84">
        <f>SUM(K71:K83)</f>
        <v>2363</v>
      </c>
      <c r="L84">
        <f t="shared" si="19"/>
        <v>2978</v>
      </c>
      <c r="P84">
        <f>SUM(P71:P83)</f>
        <v>167.60763076988187</v>
      </c>
    </row>
    <row r="86" ht="12.75">
      <c r="N86" t="s">
        <v>132</v>
      </c>
    </row>
    <row r="87" ht="12.75">
      <c r="N87" t="s">
        <v>133</v>
      </c>
    </row>
    <row r="88" ht="12.75">
      <c r="N88" t="s">
        <v>134</v>
      </c>
    </row>
  </sheetData>
  <printOptions gridLines="1"/>
  <pageMargins left="0.75" right="0.75" top="0.27" bottom="0.35" header="0.29" footer="0.31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zoomScaleSheetLayoutView="75" workbookViewId="0" topLeftCell="C1">
      <selection activeCell="J1" sqref="J1:P38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6.7109375" style="0" customWidth="1"/>
    <col min="4" max="5" width="4.7109375" style="0" customWidth="1"/>
    <col min="6" max="6" width="4.28125" style="0" customWidth="1"/>
    <col min="7" max="7" width="5.57421875" style="0" customWidth="1"/>
    <col min="8" max="8" width="4.7109375" style="0" customWidth="1"/>
    <col min="9" max="9" width="5.140625" style="0" customWidth="1"/>
  </cols>
  <sheetData>
    <row r="1" ht="12.75">
      <c r="A1" t="s">
        <v>25</v>
      </c>
    </row>
    <row r="2" spans="1:8" ht="12.75">
      <c r="A2" t="s">
        <v>26</v>
      </c>
      <c r="B2" t="s">
        <v>27</v>
      </c>
      <c r="C2" t="s">
        <v>28</v>
      </c>
      <c r="D2" t="s">
        <v>29</v>
      </c>
      <c r="E2" t="s">
        <v>33</v>
      </c>
      <c r="F2" t="s">
        <v>30</v>
      </c>
      <c r="G2" t="s">
        <v>31</v>
      </c>
      <c r="H2" t="s">
        <v>32</v>
      </c>
    </row>
    <row r="3" spans="1:8" ht="12.75">
      <c r="A3" s="5" t="s">
        <v>34</v>
      </c>
      <c r="B3">
        <v>77</v>
      </c>
      <c r="C3">
        <v>87</v>
      </c>
      <c r="D3">
        <v>68</v>
      </c>
      <c r="E3">
        <v>78</v>
      </c>
      <c r="F3">
        <v>58</v>
      </c>
      <c r="G3">
        <v>46</v>
      </c>
      <c r="H3">
        <v>41</v>
      </c>
    </row>
    <row r="4" spans="1:8" ht="12.75">
      <c r="A4" s="5" t="s">
        <v>35</v>
      </c>
      <c r="B4">
        <v>92</v>
      </c>
      <c r="C4">
        <v>92</v>
      </c>
      <c r="D4">
        <v>60</v>
      </c>
      <c r="E4">
        <v>85</v>
      </c>
      <c r="F4">
        <v>67</v>
      </c>
      <c r="G4">
        <v>37</v>
      </c>
      <c r="H4">
        <v>47</v>
      </c>
    </row>
    <row r="5" spans="1:8" ht="12.75">
      <c r="A5" s="5" t="s">
        <v>36</v>
      </c>
      <c r="B5">
        <v>92</v>
      </c>
      <c r="C5">
        <v>97</v>
      </c>
      <c r="D5">
        <v>80</v>
      </c>
      <c r="E5">
        <v>88</v>
      </c>
      <c r="F5">
        <v>70</v>
      </c>
      <c r="G5">
        <v>37</v>
      </c>
      <c r="H5">
        <v>41</v>
      </c>
    </row>
    <row r="6" spans="1:8" ht="12.75">
      <c r="A6" s="5" t="s">
        <v>37</v>
      </c>
      <c r="B6">
        <v>91</v>
      </c>
      <c r="C6">
        <v>98</v>
      </c>
      <c r="D6">
        <v>88</v>
      </c>
      <c r="E6">
        <v>91</v>
      </c>
      <c r="F6">
        <v>64</v>
      </c>
      <c r="G6">
        <v>42</v>
      </c>
      <c r="H6">
        <v>39</v>
      </c>
    </row>
    <row r="7" spans="1:8" ht="12.75">
      <c r="A7" s="5" t="s">
        <v>38</v>
      </c>
      <c r="B7">
        <v>92</v>
      </c>
      <c r="C7">
        <v>98</v>
      </c>
      <c r="D7">
        <v>89</v>
      </c>
      <c r="E7">
        <v>93</v>
      </c>
      <c r="F7">
        <v>75</v>
      </c>
      <c r="G7">
        <v>43</v>
      </c>
      <c r="H7">
        <v>44</v>
      </c>
    </row>
    <row r="8" spans="1:8" ht="12.75">
      <c r="A8" s="5" t="s">
        <v>39</v>
      </c>
      <c r="B8">
        <v>95</v>
      </c>
      <c r="C8">
        <v>98</v>
      </c>
      <c r="D8">
        <v>93</v>
      </c>
      <c r="E8">
        <v>92</v>
      </c>
      <c r="F8">
        <v>73</v>
      </c>
      <c r="G8">
        <v>57</v>
      </c>
      <c r="H8">
        <v>39</v>
      </c>
    </row>
    <row r="9" spans="1:8" ht="12.75">
      <c r="A9" s="6" t="s">
        <v>40</v>
      </c>
      <c r="B9">
        <v>96</v>
      </c>
      <c r="C9">
        <v>97</v>
      </c>
      <c r="D9">
        <v>89</v>
      </c>
      <c r="E9">
        <v>95</v>
      </c>
      <c r="F9">
        <v>65</v>
      </c>
      <c r="G9">
        <v>46</v>
      </c>
      <c r="H9">
        <v>44</v>
      </c>
    </row>
    <row r="10" spans="1:8" ht="12.75">
      <c r="A10" s="6" t="s">
        <v>41</v>
      </c>
      <c r="B10">
        <v>96</v>
      </c>
      <c r="C10">
        <v>98</v>
      </c>
      <c r="D10">
        <v>85</v>
      </c>
      <c r="E10">
        <v>96</v>
      </c>
      <c r="F10">
        <v>74</v>
      </c>
      <c r="G10">
        <v>52</v>
      </c>
      <c r="H10">
        <v>50</v>
      </c>
    </row>
    <row r="11" spans="1:8" ht="12.75">
      <c r="A11" s="6" t="s">
        <v>42</v>
      </c>
      <c r="B11">
        <v>94</v>
      </c>
      <c r="C11">
        <v>96</v>
      </c>
      <c r="D11">
        <v>81</v>
      </c>
      <c r="E11">
        <v>96</v>
      </c>
      <c r="F11">
        <v>70</v>
      </c>
      <c r="G11">
        <v>47</v>
      </c>
      <c r="H11">
        <v>46</v>
      </c>
    </row>
    <row r="12" spans="1:8" ht="12.75">
      <c r="A12" s="6" t="s">
        <v>43</v>
      </c>
      <c r="B12">
        <v>95</v>
      </c>
      <c r="C12">
        <v>97</v>
      </c>
      <c r="D12">
        <v>78</v>
      </c>
      <c r="E12">
        <v>97</v>
      </c>
      <c r="F12">
        <v>80</v>
      </c>
      <c r="G12">
        <v>46</v>
      </c>
      <c r="H12">
        <v>37</v>
      </c>
    </row>
    <row r="13" spans="1:8" ht="12.75">
      <c r="A13" s="6" t="s">
        <v>44</v>
      </c>
      <c r="B13">
        <v>97</v>
      </c>
      <c r="C13">
        <v>96</v>
      </c>
      <c r="D13">
        <v>64</v>
      </c>
      <c r="E13">
        <v>96</v>
      </c>
      <c r="F13">
        <v>85</v>
      </c>
      <c r="G13">
        <v>55</v>
      </c>
      <c r="H13">
        <v>36</v>
      </c>
    </row>
    <row r="14" spans="1:8" ht="12.75">
      <c r="A14" s="6" t="s">
        <v>45</v>
      </c>
      <c r="B14">
        <v>91</v>
      </c>
      <c r="C14">
        <v>95</v>
      </c>
      <c r="D14">
        <v>62</v>
      </c>
      <c r="E14">
        <v>97</v>
      </c>
      <c r="F14">
        <v>65</v>
      </c>
      <c r="G14">
        <v>56</v>
      </c>
      <c r="H14">
        <v>34</v>
      </c>
    </row>
    <row r="15" spans="1:8" ht="12.75">
      <c r="A15" s="6" t="s">
        <v>46</v>
      </c>
      <c r="B15">
        <v>91</v>
      </c>
      <c r="C15">
        <v>83</v>
      </c>
      <c r="D15">
        <v>47</v>
      </c>
      <c r="E15">
        <v>96</v>
      </c>
      <c r="F15">
        <v>67</v>
      </c>
      <c r="G15">
        <v>64</v>
      </c>
      <c r="H15">
        <v>50</v>
      </c>
    </row>
    <row r="16" spans="1:8" ht="12.75">
      <c r="A16" s="6" t="s">
        <v>47</v>
      </c>
      <c r="B16">
        <v>92</v>
      </c>
      <c r="C16">
        <v>85</v>
      </c>
      <c r="D16">
        <v>63</v>
      </c>
      <c r="E16">
        <v>95</v>
      </c>
      <c r="F16">
        <v>80</v>
      </c>
      <c r="G16">
        <v>53</v>
      </c>
      <c r="H16">
        <v>44</v>
      </c>
    </row>
    <row r="17" spans="1:8" ht="12.75">
      <c r="A17" t="s">
        <v>67</v>
      </c>
      <c r="B17">
        <v>92.9</v>
      </c>
      <c r="C17">
        <v>96.4</v>
      </c>
      <c r="D17">
        <v>84.3</v>
      </c>
      <c r="E17">
        <v>94.4</v>
      </c>
      <c r="F17">
        <v>69.9</v>
      </c>
      <c r="G17">
        <v>49.9</v>
      </c>
      <c r="H17">
        <v>42.5</v>
      </c>
    </row>
    <row r="18" spans="1:8" ht="12.75">
      <c r="A18" t="s">
        <v>66</v>
      </c>
      <c r="B18">
        <v>15057</v>
      </c>
      <c r="C18">
        <v>16603</v>
      </c>
      <c r="D18">
        <v>2859</v>
      </c>
      <c r="E18">
        <v>5807</v>
      </c>
      <c r="F18">
        <v>835</v>
      </c>
      <c r="G18">
        <v>1244</v>
      </c>
      <c r="H18">
        <v>2643</v>
      </c>
    </row>
    <row r="20" ht="12.75">
      <c r="A20" t="s">
        <v>48</v>
      </c>
    </row>
    <row r="21" spans="2:9" ht="12.75">
      <c r="B21" t="s">
        <v>27</v>
      </c>
      <c r="C21" t="s">
        <v>28</v>
      </c>
      <c r="D21" t="s">
        <v>29</v>
      </c>
      <c r="E21" t="s">
        <v>33</v>
      </c>
      <c r="F21" t="s">
        <v>62</v>
      </c>
      <c r="G21" t="s">
        <v>63</v>
      </c>
      <c r="H21" t="s">
        <v>64</v>
      </c>
      <c r="I21" t="s">
        <v>65</v>
      </c>
    </row>
    <row r="22" spans="1:9" ht="12.75">
      <c r="A22" s="7" t="s">
        <v>49</v>
      </c>
      <c r="B22">
        <v>75</v>
      </c>
      <c r="C22">
        <v>100</v>
      </c>
      <c r="D22">
        <v>96</v>
      </c>
      <c r="E22">
        <v>0</v>
      </c>
      <c r="F22">
        <v>50</v>
      </c>
      <c r="H22">
        <v>89</v>
      </c>
      <c r="I22">
        <v>64</v>
      </c>
    </row>
    <row r="23" spans="1:9" ht="12.75">
      <c r="A23" s="8" t="s">
        <v>50</v>
      </c>
      <c r="B23">
        <v>77</v>
      </c>
      <c r="C23">
        <v>100</v>
      </c>
      <c r="D23">
        <v>94</v>
      </c>
      <c r="F23">
        <v>0</v>
      </c>
      <c r="H23">
        <v>70</v>
      </c>
      <c r="I23">
        <v>47</v>
      </c>
    </row>
    <row r="24" spans="1:9" ht="12.75">
      <c r="A24" s="8" t="s">
        <v>51</v>
      </c>
      <c r="B24">
        <v>83</v>
      </c>
      <c r="C24">
        <v>100</v>
      </c>
      <c r="D24">
        <v>96</v>
      </c>
      <c r="E24">
        <v>33</v>
      </c>
      <c r="F24">
        <v>100</v>
      </c>
      <c r="H24">
        <v>71</v>
      </c>
      <c r="I24">
        <v>49</v>
      </c>
    </row>
    <row r="25" spans="1:9" ht="12.75">
      <c r="A25" s="8" t="s">
        <v>52</v>
      </c>
      <c r="B25">
        <v>94</v>
      </c>
      <c r="C25">
        <v>100</v>
      </c>
      <c r="D25">
        <v>94</v>
      </c>
      <c r="E25">
        <v>100</v>
      </c>
      <c r="F25">
        <v>67</v>
      </c>
      <c r="H25">
        <v>53</v>
      </c>
      <c r="I25">
        <v>47</v>
      </c>
    </row>
    <row r="26" spans="1:9" ht="12.75">
      <c r="A26" s="8" t="s">
        <v>53</v>
      </c>
      <c r="B26">
        <v>96</v>
      </c>
      <c r="C26">
        <v>99</v>
      </c>
      <c r="D26">
        <v>96</v>
      </c>
      <c r="H26">
        <v>70</v>
      </c>
      <c r="I26">
        <v>61</v>
      </c>
    </row>
    <row r="27" spans="1:9" ht="12.75">
      <c r="A27" s="8" t="s">
        <v>54</v>
      </c>
      <c r="B27">
        <v>85</v>
      </c>
      <c r="C27">
        <v>99</v>
      </c>
      <c r="D27">
        <v>96</v>
      </c>
      <c r="E27">
        <v>100</v>
      </c>
      <c r="F27">
        <v>100</v>
      </c>
      <c r="H27">
        <v>76</v>
      </c>
      <c r="I27">
        <v>52</v>
      </c>
    </row>
    <row r="28" spans="1:9" ht="12.75">
      <c r="A28" s="9" t="s">
        <v>55</v>
      </c>
      <c r="B28">
        <v>90</v>
      </c>
      <c r="C28">
        <v>100</v>
      </c>
      <c r="D28">
        <v>95</v>
      </c>
      <c r="E28">
        <v>100</v>
      </c>
      <c r="F28">
        <v>100</v>
      </c>
      <c r="G28">
        <v>89</v>
      </c>
      <c r="H28">
        <v>69</v>
      </c>
      <c r="I28">
        <v>79</v>
      </c>
    </row>
    <row r="29" spans="1:9" ht="12.75">
      <c r="A29" s="9" t="s">
        <v>56</v>
      </c>
      <c r="B29">
        <v>78</v>
      </c>
      <c r="C29">
        <v>99</v>
      </c>
      <c r="D29">
        <v>95</v>
      </c>
      <c r="E29">
        <v>78</v>
      </c>
      <c r="F29">
        <v>75</v>
      </c>
      <c r="G29">
        <v>69</v>
      </c>
      <c r="H29">
        <v>70</v>
      </c>
      <c r="I29">
        <v>58</v>
      </c>
    </row>
    <row r="30" spans="1:9" ht="12.75">
      <c r="A30" s="9" t="s">
        <v>57</v>
      </c>
      <c r="B30">
        <v>70</v>
      </c>
      <c r="C30">
        <v>99</v>
      </c>
      <c r="D30">
        <v>91</v>
      </c>
      <c r="E30">
        <v>50</v>
      </c>
      <c r="F30">
        <v>100</v>
      </c>
      <c r="G30">
        <v>68</v>
      </c>
      <c r="H30">
        <v>66</v>
      </c>
      <c r="I30">
        <v>71</v>
      </c>
    </row>
    <row r="31" spans="1:9" ht="12.75">
      <c r="A31" s="9" t="s">
        <v>58</v>
      </c>
      <c r="B31">
        <v>90</v>
      </c>
      <c r="C31">
        <v>98</v>
      </c>
      <c r="D31">
        <v>89</v>
      </c>
      <c r="E31">
        <v>100</v>
      </c>
      <c r="F31">
        <v>88</v>
      </c>
      <c r="G31">
        <v>58</v>
      </c>
      <c r="H31">
        <v>71</v>
      </c>
      <c r="I31">
        <v>63</v>
      </c>
    </row>
    <row r="32" spans="1:9" ht="12.75">
      <c r="A32" s="9" t="s">
        <v>59</v>
      </c>
      <c r="B32">
        <v>85</v>
      </c>
      <c r="C32">
        <v>96</v>
      </c>
      <c r="D32">
        <v>80</v>
      </c>
      <c r="E32">
        <v>75</v>
      </c>
      <c r="F32">
        <v>100</v>
      </c>
      <c r="G32">
        <v>86</v>
      </c>
      <c r="H32">
        <v>71</v>
      </c>
      <c r="I32">
        <v>78</v>
      </c>
    </row>
    <row r="33" spans="1:9" ht="12.75">
      <c r="A33" s="9" t="s">
        <v>60</v>
      </c>
      <c r="B33">
        <v>67</v>
      </c>
      <c r="C33">
        <v>95</v>
      </c>
      <c r="D33">
        <v>73</v>
      </c>
      <c r="E33">
        <v>100</v>
      </c>
      <c r="F33">
        <v>0</v>
      </c>
      <c r="G33">
        <v>83</v>
      </c>
      <c r="H33">
        <v>56</v>
      </c>
      <c r="I33">
        <v>73</v>
      </c>
    </row>
    <row r="34" spans="1:9" ht="12.75">
      <c r="A34" s="9" t="s">
        <v>61</v>
      </c>
      <c r="B34">
        <v>86</v>
      </c>
      <c r="C34">
        <v>81</v>
      </c>
      <c r="D34">
        <v>59</v>
      </c>
      <c r="E34">
        <v>0</v>
      </c>
      <c r="G34">
        <v>73</v>
      </c>
      <c r="H34">
        <v>81</v>
      </c>
      <c r="I34">
        <v>67</v>
      </c>
    </row>
    <row r="35" spans="1:9" ht="12.75">
      <c r="A35" t="s">
        <v>67</v>
      </c>
      <c r="B35" s="10">
        <v>87</v>
      </c>
      <c r="C35" s="10">
        <v>98</v>
      </c>
      <c r="D35" s="10">
        <v>91.6</v>
      </c>
      <c r="E35" s="10">
        <v>69.7</v>
      </c>
      <c r="F35" s="10">
        <v>85.1</v>
      </c>
      <c r="G35" s="10">
        <v>78.2</v>
      </c>
      <c r="H35" s="10">
        <v>68.8</v>
      </c>
      <c r="I35" s="10">
        <v>58.8</v>
      </c>
    </row>
    <row r="36" spans="1:9" ht="12.75">
      <c r="A36" t="s">
        <v>66</v>
      </c>
      <c r="B36">
        <v>717</v>
      </c>
      <c r="C36">
        <v>1374</v>
      </c>
      <c r="D36">
        <v>6118</v>
      </c>
      <c r="E36">
        <v>33</v>
      </c>
      <c r="F36">
        <v>47</v>
      </c>
      <c r="G36">
        <v>261</v>
      </c>
      <c r="H36">
        <v>568</v>
      </c>
      <c r="I36">
        <v>388</v>
      </c>
    </row>
  </sheetData>
  <printOptions/>
  <pageMargins left="0.34" right="0.43" top="0.49" bottom="0.4" header="0.5" footer="0.29"/>
  <pageSetup horizontalDpi="600" verticalDpi="600" orientation="portrait" scale="1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2000-11-06T12:39:54Z</cp:lastPrinted>
  <dcterms:created xsi:type="dcterms:W3CDTF">2000-05-09T13:55:34Z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